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Z-33-PM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<sst xmlns="http://schemas.openxmlformats.org/spreadsheetml/2006/main" count="93" uniqueCount="74">
  <si>
    <t xml:space="preserve">成瀬化学㈱</t>
  </si>
  <si>
    <t xml:space="preserve">ナルシートN複合防水</t>
  </si>
  <si>
    <t xml:space="preserve">屋根保護絶縁工法　　NZ-33-PM</t>
  </si>
  <si>
    <t xml:space="preserve">B-2,B-3対応</t>
  </si>
  <si>
    <t xml:space="preserve">施工数量</t>
  </si>
  <si>
    <t xml:space="preserve">（Ⅰ欄色地枠に施工数量を入力してください）</t>
  </si>
  <si>
    <t xml:space="preserve">Ⅰ欄</t>
  </si>
  <si>
    <t xml:space="preserve">床</t>
  </si>
  <si>
    <t xml:space="preserve">①</t>
  </si>
  <si>
    <t xml:space="preserve">㎡</t>
  </si>
  <si>
    <t xml:space="preserve">立上り</t>
  </si>
  <si>
    <t xml:space="preserve">②</t>
  </si>
  <si>
    <t xml:space="preserve">　　立上り　高さ</t>
  </si>
  <si>
    <t xml:space="preserve">ｍ</t>
  </si>
  <si>
    <t xml:space="preserve">　　立上り　長さ</t>
  </si>
  <si>
    <t xml:space="preserve">総施工数量</t>
  </si>
  <si>
    <t xml:space="preserve">材料計算</t>
  </si>
  <si>
    <t xml:space="preserve">（Ⅱ欄の材料数量を発注してください）</t>
  </si>
  <si>
    <t xml:space="preserve">Ⅱ欄</t>
  </si>
  <si>
    <t xml:space="preserve">使用材料</t>
  </si>
  <si>
    <t xml:space="preserve">分類</t>
  </si>
  <si>
    <t xml:space="preserve">荷姿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</si>
  <si>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</si>
  <si>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</si>
  <si>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</si>
  <si>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</si>
  <si>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備考</t>
  </si>
  <si>
    <t xml:space="preserve">ナルファルトプライマー</t>
  </si>
  <si>
    <t xml:space="preserve">ﾌﾟﾗｲﾏｰ</t>
  </si>
  <si>
    <t xml:space="preserve">2kg　（WPに同梱）</t>
  </si>
  <si>
    <t xml:space="preserve">缶</t>
  </si>
  <si>
    <t xml:space="preserve">手配無用</t>
  </si>
  <si>
    <t xml:space="preserve">0.2kg/㎡</t>
  </si>
  <si>
    <t xml:space="preserve">算入不要</t>
  </si>
  <si>
    <t xml:space="preserve">いずれか選択</t>
  </si>
  <si>
    <t xml:space="preserve">10kg缶　(別売り）</t>
  </si>
  <si>
    <t xml:space="preserve">ナルシートN（密着）</t>
  </si>
  <si>
    <t xml:space="preserve">床　立上り際50㎝幅用</t>
  </si>
  <si>
    <t xml:space="preserve">16ｍ巻</t>
  </si>
  <si>
    <t xml:space="preserve">巻</t>
  </si>
  <si>
    <t xml:space="preserve">1.1ｍ/ｍ</t>
  </si>
  <si>
    <t xml:space="preserve">立上り切付用</t>
  </si>
  <si>
    <t xml:space="preserve">20㎝幅×5列に切り分け</t>
  </si>
  <si>
    <t xml:space="preserve">ナルシートN（絶縁）</t>
  </si>
  <si>
    <t xml:space="preserve">床　立上り際50㎝より内側用</t>
  </si>
  <si>
    <t xml:space="preserve">16m巻</t>
  </si>
  <si>
    <t xml:space="preserve">ナルファルトWP</t>
  </si>
  <si>
    <t xml:space="preserve">床　下塗り用防水材</t>
  </si>
  <si>
    <t xml:space="preserve">18kgﾎﾟﾘﾍﾟｰﾙ缶</t>
  </si>
  <si>
    <t xml:space="preserve">0.3kg/㎡</t>
  </si>
  <si>
    <t xml:space="preserve">増張り用防水材</t>
  </si>
  <si>
    <t xml:space="preserve">0.2kg/m</t>
  </si>
  <si>
    <t xml:space="preserve">上塗り防水用</t>
  </si>
  <si>
    <t xml:space="preserve">2.0kg/㎡</t>
  </si>
  <si>
    <t xml:space="preserve">ﾅﾙﾌｧﾙﾄWP（23kg）</t>
  </si>
  <si>
    <t xml:space="preserve">(荷姿23kgの場合）</t>
  </si>
  <si>
    <t xml:space="preserve">23kgﾎﾟﾘﾍﾟｰﾙ缶</t>
  </si>
  <si>
    <t xml:space="preserve">不織布　　105ｃｍ幅</t>
  </si>
  <si>
    <t xml:space="preserve">補強布</t>
  </si>
  <si>
    <t xml:space="preserve">100ｍ巻</t>
  </si>
  <si>
    <t xml:space="preserve">1.1㎡／㎡</t>
  </si>
  <si>
    <t xml:space="preserve">不織布　　　20cm幅</t>
  </si>
  <si>
    <t xml:space="preserve">増張り用補強布</t>
  </si>
  <si>
    <t xml:space="preserve">ﾎﾟﾘｴﾁﾚﾝﾌｨﾙﾑ0.15mm</t>
  </si>
  <si>
    <t xml:space="preserve">床　絶縁ﾌｨﾙﾑ</t>
  </si>
  <si>
    <t xml:space="preserve">t0.15 1.5×50m</t>
  </si>
  <si>
    <t xml:space="preserve">トンボ</t>
  </si>
  <si>
    <t xml:space="preserve">立上り　トンボ</t>
  </si>
  <si>
    <t xml:space="preserve">ケ</t>
  </si>
  <si>
    <t xml:space="preserve">12ケ/㎡</t>
  </si>
  <si>
    <t xml:space="preserve">材料費合計</t>
  </si>
  <si>
    <t xml:space="preserve">材料単価</t>
  </si>
  <si>
    <t xml:space="preserve">積算は概算です。　施工に当たっては不足分は追加手配してください。</t>
  </si>
  <si>
    <t xml:space="preserve">20cm幅の切り分けは　1m幅から２０ｃｍ幅　5列を切り分けるよう算定しています。　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</si>
</sst>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[$-411]#,##0;[RED]\-#,##0"/>
    <numFmt numFmtId="167" formatCode="[$-F800]DDDD&quot;, &quot;MMMM\ DD&quot;, &quot;YYYY"/>
    <numFmt numFmtId="168" formatCode="0.00"/>
    <numFmt numFmtId="169" formatCode="0_ "/>
    <numFmt numFmtId="170" formatCode="0.0_ "/>
  </numFmts>
  <fonts count="17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 val="true"/>
      <sz val="12"/>
      <name val="ＭＳ Ｐゴシック"/>
      <family val="3"/>
      <charset val="128"/>
    </font>
    <font>
      <b val="true"/>
      <sz val="14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 val="true"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b val="true"/>
      <sz val="11"/>
      <color rgb="FF808080"/>
      <name val="ＭＳ Ｐゴシック"/>
      <family val="3"/>
      <charset val="128"/>
    </font>
    <font>
      <b val="true"/>
      <sz val="14"/>
      <color rgb="FF80808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0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3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0" borderId="5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8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5" borderId="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7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4" fillId="0" borderId="3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8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6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パーセント 2" xfId="20"/>
    <cellStyle name="桁区切り 2" xfId="21"/>
    <cellStyle name="標準 2" xfId="22"/>
    <cellStyle name="標準_05ナルファルトWP材料数量計算書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2" activeCellId="0" sqref="J22"/>
    </sheetView>
  </sheetViews>
  <sheetFormatPr defaultRowHeight="13.5" zeroHeight="false" outlineLevelRow="0" outlineLevelCol="0"/>
  <cols>
    <col collapsed="false" customWidth="true" hidden="false" outlineLevel="0" max="1" min="1" style="1" width="1.63"/>
    <col collapsed="false" customWidth="true" hidden="false" outlineLevel="0" max="2" min="2" style="1" width="20.51"/>
    <col collapsed="false" customWidth="true" hidden="false" outlineLevel="0" max="3" min="3" style="1" width="21.51"/>
    <col collapsed="false" customWidth="true" hidden="false" outlineLevel="0" max="4" min="4" style="1" width="19.25"/>
    <col collapsed="false" customWidth="true" hidden="false" outlineLevel="0" max="5" min="5" style="2" width="3.13"/>
    <col collapsed="false" customWidth="true" hidden="false" outlineLevel="0" max="6" min="6" style="1" width="8.5"/>
    <col collapsed="false" customWidth="true" hidden="false" outlineLevel="0" max="7" min="7" style="1" width="13.26"/>
    <col collapsed="false" customWidth="true" hidden="false" outlineLevel="0" max="8" min="8" style="1" width="11.38"/>
    <col collapsed="false" customWidth="true" hidden="false" outlineLevel="0" max="10" min="9" style="1" width="13.26"/>
    <col collapsed="false" customWidth="true" hidden="false" outlineLevel="0" max="11" min="11" style="1" width="15.5"/>
    <col collapsed="false" customWidth="true" hidden="false" outlineLevel="0" max="256" min="12" style="1" width="9"/>
    <col collapsed="false" customWidth="true" hidden="false" outlineLevel="0" max="257" min="257" style="1" width="1.63"/>
    <col collapsed="false" customWidth="true" hidden="false" outlineLevel="0" max="258" min="258" style="1" width="19.75"/>
    <col collapsed="false" customWidth="true" hidden="false" outlineLevel="0" max="259" min="259" style="1" width="24.62"/>
    <col collapsed="false" customWidth="true" hidden="false" outlineLevel="0" max="260" min="260" style="1" width="16.26"/>
    <col collapsed="false" customWidth="true" hidden="false" outlineLevel="0" max="261" min="261" style="1" width="3.13"/>
    <col collapsed="false" customWidth="true" hidden="false" outlineLevel="0" max="262" min="262" style="1" width="8.5"/>
    <col collapsed="false" customWidth="true" hidden="false" outlineLevel="0" max="263" min="263" style="1" width="13.26"/>
    <col collapsed="false" customWidth="true" hidden="false" outlineLevel="0" max="264" min="264" style="1" width="11.38"/>
    <col collapsed="false" customWidth="true" hidden="false" outlineLevel="0" max="266" min="265" style="1" width="13.26"/>
    <col collapsed="false" customWidth="true" hidden="false" outlineLevel="0" max="267" min="267" style="1" width="15.5"/>
    <col collapsed="false" customWidth="true" hidden="false" outlineLevel="0" max="512" min="268" style="1" width="9"/>
    <col collapsed="false" customWidth="true" hidden="false" outlineLevel="0" max="513" min="513" style="1" width="1.63"/>
    <col collapsed="false" customWidth="true" hidden="false" outlineLevel="0" max="514" min="514" style="1" width="19.75"/>
    <col collapsed="false" customWidth="true" hidden="false" outlineLevel="0" max="515" min="515" style="1" width="24.62"/>
    <col collapsed="false" customWidth="true" hidden="false" outlineLevel="0" max="516" min="516" style="1" width="16.26"/>
    <col collapsed="false" customWidth="true" hidden="false" outlineLevel="0" max="517" min="517" style="1" width="3.13"/>
    <col collapsed="false" customWidth="true" hidden="false" outlineLevel="0" max="518" min="518" style="1" width="8.5"/>
    <col collapsed="false" customWidth="true" hidden="false" outlineLevel="0" max="519" min="519" style="1" width="13.26"/>
    <col collapsed="false" customWidth="true" hidden="false" outlineLevel="0" max="520" min="520" style="1" width="11.38"/>
    <col collapsed="false" customWidth="true" hidden="false" outlineLevel="0" max="522" min="521" style="1" width="13.26"/>
    <col collapsed="false" customWidth="true" hidden="false" outlineLevel="0" max="523" min="523" style="1" width="15.5"/>
    <col collapsed="false" customWidth="true" hidden="false" outlineLevel="0" max="768" min="524" style="1" width="9"/>
    <col collapsed="false" customWidth="true" hidden="false" outlineLevel="0" max="769" min="769" style="1" width="1.63"/>
    <col collapsed="false" customWidth="true" hidden="false" outlineLevel="0" max="770" min="770" style="1" width="19.75"/>
    <col collapsed="false" customWidth="true" hidden="false" outlineLevel="0" max="771" min="771" style="1" width="24.62"/>
    <col collapsed="false" customWidth="true" hidden="false" outlineLevel="0" max="772" min="772" style="1" width="16.26"/>
    <col collapsed="false" customWidth="true" hidden="false" outlineLevel="0" max="773" min="773" style="1" width="3.13"/>
    <col collapsed="false" customWidth="true" hidden="false" outlineLevel="0" max="774" min="774" style="1" width="8.5"/>
    <col collapsed="false" customWidth="true" hidden="false" outlineLevel="0" max="775" min="775" style="1" width="13.26"/>
    <col collapsed="false" customWidth="true" hidden="false" outlineLevel="0" max="776" min="776" style="1" width="11.38"/>
    <col collapsed="false" customWidth="true" hidden="false" outlineLevel="0" max="778" min="777" style="1" width="13.26"/>
    <col collapsed="false" customWidth="true" hidden="false" outlineLevel="0" max="779" min="779" style="1" width="15.5"/>
    <col collapsed="false" customWidth="true" hidden="false" outlineLevel="0" max="1025" min="780" style="1" width="9"/>
  </cols>
  <sheetData>
    <row r="1" customFormat="false" ht="17.25" hidden="false" customHeight="false" outlineLevel="0" collapsed="false">
      <c r="A1" s="3"/>
      <c r="C1" s="4"/>
      <c r="I1" s="5" t="n">
        <v>44188</v>
      </c>
      <c r="J1" s="5"/>
      <c r="K1" s="5"/>
    </row>
    <row r="2" s="1" customFormat="true" ht="17.25" hidden="false" customHeight="false" outlineLevel="0" collapsed="false">
      <c r="A2" s="3"/>
      <c r="J2" s="1" t="s">
        <v>0</v>
      </c>
    </row>
    <row r="3" s="1" customFormat="true" ht="18" hidden="false" customHeight="false" outlineLevel="0" collapsed="false">
      <c r="A3" s="3"/>
      <c r="B3" s="1" t="s">
        <v>1</v>
      </c>
      <c r="C3" s="6" t="s">
        <v>2</v>
      </c>
      <c r="D3" s="6"/>
      <c r="F3" s="2"/>
      <c r="H3" s="7" t="s">
        <v>3</v>
      </c>
      <c r="I3" s="8"/>
    </row>
    <row r="4" s="1" customFormat="true" ht="17.25" hidden="false" customHeight="false" outlineLevel="0" collapsed="false">
      <c r="A4" s="3"/>
      <c r="B4" s="1" t="s">
        <v>4</v>
      </c>
      <c r="C4" s="9" t="s">
        <v>5</v>
      </c>
      <c r="F4" s="2"/>
      <c r="G4" s="10" t="s">
        <v>6</v>
      </c>
      <c r="H4" s="7"/>
      <c r="I4" s="8"/>
    </row>
    <row r="5" customFormat="false" ht="16.5" hidden="false" customHeight="true" outlineLevel="0" collapsed="false">
      <c r="A5" s="3"/>
      <c r="C5" s="4"/>
      <c r="D5" s="11" t="s">
        <v>7</v>
      </c>
      <c r="E5" s="12" t="s">
        <v>8</v>
      </c>
      <c r="F5" s="13" t="s">
        <v>9</v>
      </c>
      <c r="G5" s="14" t="n">
        <v>1000</v>
      </c>
      <c r="H5" s="7"/>
      <c r="I5" s="8"/>
    </row>
    <row r="6" customFormat="false" ht="16.5" hidden="false" customHeight="true" outlineLevel="0" collapsed="false">
      <c r="A6" s="3"/>
      <c r="C6" s="4"/>
      <c r="D6" s="11" t="s">
        <v>10</v>
      </c>
      <c r="E6" s="12" t="s">
        <v>11</v>
      </c>
      <c r="F6" s="13" t="s">
        <v>9</v>
      </c>
      <c r="G6" s="14" t="n">
        <v>100</v>
      </c>
      <c r="H6" s="7"/>
      <c r="I6" s="8"/>
    </row>
    <row r="7" customFormat="false" ht="16.5" hidden="false" customHeight="true" outlineLevel="0" collapsed="false">
      <c r="A7" s="3"/>
      <c r="C7" s="4"/>
      <c r="D7" s="11" t="s">
        <v>12</v>
      </c>
      <c r="E7" s="12"/>
      <c r="F7" s="13" t="s">
        <v>13</v>
      </c>
      <c r="G7" s="15" t="n">
        <v>0.4</v>
      </c>
      <c r="H7" s="7"/>
      <c r="I7" s="8"/>
    </row>
    <row r="8" customFormat="false" ht="16.5" hidden="false" customHeight="true" outlineLevel="0" collapsed="false">
      <c r="A8" s="3"/>
      <c r="C8" s="4"/>
      <c r="D8" s="11" t="s">
        <v>14</v>
      </c>
      <c r="E8" s="12"/>
      <c r="F8" s="13" t="s">
        <v>13</v>
      </c>
      <c r="G8" s="15" t="n">
        <f aca="false">G6/G7</f>
        <v>250</v>
      </c>
      <c r="H8" s="7"/>
      <c r="I8" s="8"/>
    </row>
    <row r="9" customFormat="false" ht="16.5" hidden="false" customHeight="true" outlineLevel="0" collapsed="false">
      <c r="A9" s="3"/>
      <c r="C9" s="4"/>
      <c r="D9" s="11" t="s">
        <v>15</v>
      </c>
      <c r="E9" s="12"/>
      <c r="F9" s="13" t="s">
        <v>9</v>
      </c>
      <c r="G9" s="16" t="n">
        <f aca="false">G5+G6</f>
        <v>1100</v>
      </c>
      <c r="H9" s="7"/>
      <c r="I9" s="8"/>
    </row>
    <row r="10" customFormat="false" ht="13.5" hidden="false" customHeight="false" outlineLevel="0" collapsed="false">
      <c r="B10" s="1" t="s">
        <v>16</v>
      </c>
      <c r="C10" s="9" t="s">
        <v>17</v>
      </c>
      <c r="G10" s="10" t="s">
        <v>18</v>
      </c>
    </row>
    <row r="11" customFormat="false" ht="17.25" hidden="false" customHeight="true" outlineLevel="0" collapsed="false">
      <c r="B11" s="17" t="s">
        <v>19</v>
      </c>
      <c r="C11" s="17" t="s">
        <v>20</v>
      </c>
      <c r="D11" s="17" t="s">
        <v>21</v>
      </c>
      <c r="E11" s="13"/>
      <c r="F11" s="13"/>
      <c r="G11" s="18" t="s">
        <v>22</v>
      </c>
      <c r="H11" s="19" t="s">
        <v>23</v>
      </c>
      <c r="I11" s="20" t="s">
        <v>24</v>
      </c>
      <c r="J11" s="20" t="s">
        <v>25</v>
      </c>
      <c r="K11" s="17" t="s">
        <v>26</v>
      </c>
    </row>
    <row r="12" customFormat="false" ht="17.25" hidden="false" customHeight="true" outlineLevel="0" collapsed="false">
      <c r="B12" s="21" t="s">
        <v>27</v>
      </c>
      <c r="C12" s="22" t="s">
        <v>28</v>
      </c>
      <c r="D12" s="23" t="s">
        <v>29</v>
      </c>
      <c r="E12" s="24" t="s">
        <v>30</v>
      </c>
      <c r="F12" s="25"/>
      <c r="G12" s="26" t="s">
        <v>31</v>
      </c>
      <c r="H12" s="27" t="s">
        <v>32</v>
      </c>
      <c r="I12" s="28"/>
      <c r="J12" s="29" t="s">
        <v>33</v>
      </c>
      <c r="K12" s="30" t="s">
        <v>34</v>
      </c>
    </row>
    <row r="13" customFormat="false" ht="17.25" hidden="false" customHeight="true" outlineLevel="0" collapsed="false">
      <c r="B13" s="21"/>
      <c r="C13" s="22"/>
      <c r="D13" s="31" t="s">
        <v>35</v>
      </c>
      <c r="E13" s="32" t="s">
        <v>30</v>
      </c>
      <c r="F13" s="33" t="n">
        <f aca="false">ROUNDUP(G9*0.2/10,0)</f>
        <v>22</v>
      </c>
      <c r="G13" s="34" t="n">
        <f aca="false">F13</f>
        <v>22</v>
      </c>
      <c r="H13" s="19" t="s">
        <v>32</v>
      </c>
      <c r="I13" s="35"/>
      <c r="J13" s="36" t="n">
        <f aca="false">G13*I13</f>
        <v>0</v>
      </c>
      <c r="K13" s="30"/>
    </row>
    <row r="14" customFormat="false" ht="17.25" hidden="false" customHeight="true" outlineLevel="0" collapsed="false">
      <c r="B14" s="37" t="s">
        <v>36</v>
      </c>
      <c r="C14" s="38" t="s">
        <v>37</v>
      </c>
      <c r="D14" s="22" t="s">
        <v>38</v>
      </c>
      <c r="E14" s="13" t="s">
        <v>39</v>
      </c>
      <c r="F14" s="39" t="n">
        <f aca="false">G8/2/15.9</f>
        <v>7.86163522012579</v>
      </c>
      <c r="G14" s="40" t="n">
        <f aca="false">ROUNDUP(F14+F15,0)</f>
        <v>12</v>
      </c>
      <c r="H14" s="19" t="s">
        <v>40</v>
      </c>
      <c r="I14" s="41"/>
      <c r="J14" s="36" t="n">
        <f aca="false">G14*I14</f>
        <v>0</v>
      </c>
      <c r="K14" s="42"/>
    </row>
    <row r="15" customFormat="false" ht="17.25" hidden="false" customHeight="true" outlineLevel="0" collapsed="false">
      <c r="B15" s="37"/>
      <c r="C15" s="38" t="s">
        <v>41</v>
      </c>
      <c r="D15" s="43" t="s">
        <v>42</v>
      </c>
      <c r="E15" s="13" t="s">
        <v>39</v>
      </c>
      <c r="F15" s="39" t="n">
        <f aca="false">G8/5/15.9</f>
        <v>3.14465408805031</v>
      </c>
      <c r="G15" s="40"/>
      <c r="H15" s="19" t="s">
        <v>40</v>
      </c>
      <c r="I15" s="35"/>
      <c r="J15" s="36"/>
      <c r="K15" s="42"/>
    </row>
    <row r="16" customFormat="false" ht="18.75" hidden="false" customHeight="true" outlineLevel="0" collapsed="false">
      <c r="B16" s="44" t="s">
        <v>43</v>
      </c>
      <c r="C16" s="38" t="s">
        <v>44</v>
      </c>
      <c r="D16" s="23" t="s">
        <v>45</v>
      </c>
      <c r="E16" s="24" t="s">
        <v>39</v>
      </c>
      <c r="F16" s="45" t="n">
        <f aca="false">(G5-G8*0.4)/15.9*1.1</f>
        <v>62.2641509433962</v>
      </c>
      <c r="G16" s="46" t="n">
        <f aca="false">ROUNDUP(F16,0)</f>
        <v>63</v>
      </c>
      <c r="H16" s="19" t="s">
        <v>40</v>
      </c>
      <c r="I16" s="35"/>
      <c r="J16" s="36" t="n">
        <f aca="false">G16*I16</f>
        <v>0</v>
      </c>
      <c r="K16" s="42"/>
    </row>
    <row r="17" customFormat="false" ht="15" hidden="false" customHeight="true" outlineLevel="0" collapsed="false">
      <c r="B17" s="47" t="s">
        <v>46</v>
      </c>
      <c r="C17" s="38" t="s">
        <v>47</v>
      </c>
      <c r="D17" s="17" t="s">
        <v>48</v>
      </c>
      <c r="E17" s="17" t="s">
        <v>30</v>
      </c>
      <c r="F17" s="39" t="n">
        <f aca="false">G5*0.3/18*1.1</f>
        <v>18.3333333333333</v>
      </c>
      <c r="G17" s="48" t="n">
        <f aca="false">ROUNDUP(SUM(F17:F19),0)</f>
        <v>150</v>
      </c>
      <c r="H17" s="19" t="s">
        <v>49</v>
      </c>
      <c r="I17" s="35"/>
      <c r="J17" s="35" t="n">
        <f aca="false">G17*I17</f>
        <v>0</v>
      </c>
      <c r="K17" s="17" t="s">
        <v>34</v>
      </c>
    </row>
    <row r="18" customFormat="false" ht="15" hidden="false" customHeight="true" outlineLevel="0" collapsed="false">
      <c r="B18" s="47"/>
      <c r="C18" s="38" t="s">
        <v>50</v>
      </c>
      <c r="D18" s="17"/>
      <c r="E18" s="17" t="s">
        <v>30</v>
      </c>
      <c r="F18" s="39" t="n">
        <f aca="false">G8*0.2/18*1.1</f>
        <v>3.05555555555556</v>
      </c>
      <c r="G18" s="48"/>
      <c r="H18" s="19" t="s">
        <v>51</v>
      </c>
      <c r="I18" s="35"/>
      <c r="J18" s="35"/>
      <c r="K18" s="17"/>
    </row>
    <row r="19" customFormat="false" ht="15" hidden="false" customHeight="true" outlineLevel="0" collapsed="false">
      <c r="B19" s="47"/>
      <c r="C19" s="38" t="s">
        <v>52</v>
      </c>
      <c r="D19" s="17"/>
      <c r="E19" s="17" t="s">
        <v>30</v>
      </c>
      <c r="F19" s="39" t="n">
        <f aca="false">G9*2/18*1.05</f>
        <v>128.333333333333</v>
      </c>
      <c r="G19" s="48"/>
      <c r="H19" s="19" t="s">
        <v>53</v>
      </c>
      <c r="I19" s="35"/>
      <c r="J19" s="35"/>
      <c r="K19" s="17"/>
    </row>
    <row r="20" customFormat="false" ht="30" hidden="false" customHeight="true" outlineLevel="0" collapsed="false">
      <c r="B20" s="49" t="s">
        <v>54</v>
      </c>
      <c r="C20" s="50" t="s">
        <v>55</v>
      </c>
      <c r="D20" s="51" t="s">
        <v>56</v>
      </c>
      <c r="E20" s="13" t="s">
        <v>30</v>
      </c>
      <c r="F20" s="39" t="n">
        <f aca="false">(SUM(F17:F19))/23*18</f>
        <v>117.173913043478</v>
      </c>
      <c r="G20" s="52" t="n">
        <f aca="false">ROUNDUP(F20,0)</f>
        <v>118</v>
      </c>
      <c r="H20" s="19"/>
      <c r="I20" s="53"/>
      <c r="J20" s="36" t="n">
        <f aca="false">G20*I20</f>
        <v>0</v>
      </c>
      <c r="K20" s="17"/>
    </row>
    <row r="21" customFormat="false" ht="17.25" hidden="false" customHeight="true" outlineLevel="0" collapsed="false">
      <c r="B21" s="37" t="s">
        <v>57</v>
      </c>
      <c r="C21" s="22" t="s">
        <v>58</v>
      </c>
      <c r="D21" s="17" t="s">
        <v>59</v>
      </c>
      <c r="E21" s="13" t="s">
        <v>39</v>
      </c>
      <c r="F21" s="39" t="n">
        <f aca="false">(G9*1.1+F16*0.4*1.1)/100</f>
        <v>12.3739622641509</v>
      </c>
      <c r="G21" s="40" t="n">
        <f aca="false">ROUNDUP(F21,0)</f>
        <v>13</v>
      </c>
      <c r="H21" s="19" t="s">
        <v>60</v>
      </c>
      <c r="I21" s="41"/>
      <c r="J21" s="36" t="n">
        <f aca="false">G21*I21</f>
        <v>0</v>
      </c>
    </row>
    <row r="22" customFormat="false" ht="17.25" hidden="false" customHeight="true" outlineLevel="0" collapsed="false">
      <c r="B22" s="37" t="s">
        <v>61</v>
      </c>
      <c r="C22" s="22" t="s">
        <v>62</v>
      </c>
      <c r="D22" s="17" t="s">
        <v>59</v>
      </c>
      <c r="E22" s="13" t="s">
        <v>39</v>
      </c>
      <c r="F22" s="39" t="n">
        <f aca="false">G8*1.2/100</f>
        <v>3</v>
      </c>
      <c r="G22" s="40" t="n">
        <f aca="false">ROUNDUP(F22,0)</f>
        <v>3</v>
      </c>
      <c r="H22" s="19" t="s">
        <v>40</v>
      </c>
      <c r="I22" s="41"/>
      <c r="J22" s="36" t="n">
        <f aca="false">G22*I22</f>
        <v>0</v>
      </c>
    </row>
    <row r="23" customFormat="false" ht="17.25" hidden="false" customHeight="true" outlineLevel="0" collapsed="false">
      <c r="B23" s="37" t="s">
        <v>63</v>
      </c>
      <c r="C23" s="22" t="s">
        <v>64</v>
      </c>
      <c r="D23" s="17" t="s">
        <v>65</v>
      </c>
      <c r="E23" s="17" t="s">
        <v>39</v>
      </c>
      <c r="F23" s="39" t="n">
        <f aca="false">G5/(1.5*50)</f>
        <v>13.3333333333333</v>
      </c>
      <c r="G23" s="40" t="n">
        <f aca="false">ROUNDUP(F23,0)</f>
        <v>14</v>
      </c>
      <c r="H23" s="19"/>
      <c r="I23" s="54"/>
      <c r="J23" s="36" t="n">
        <f aca="false">G23*I23</f>
        <v>0</v>
      </c>
    </row>
    <row r="24" customFormat="false" ht="17.25" hidden="false" customHeight="true" outlineLevel="0" collapsed="false">
      <c r="B24" s="55" t="s">
        <v>66</v>
      </c>
      <c r="C24" s="56" t="s">
        <v>67</v>
      </c>
      <c r="D24" s="57"/>
      <c r="E24" s="57" t="s">
        <v>68</v>
      </c>
      <c r="F24" s="58" t="n">
        <f aca="false">G6*12</f>
        <v>1200</v>
      </c>
      <c r="G24" s="59" t="n">
        <f aca="false">ROUNDUP(F24,-3)</f>
        <v>2000</v>
      </c>
      <c r="H24" s="60" t="s">
        <v>69</v>
      </c>
      <c r="I24" s="54"/>
      <c r="J24" s="36" t="n">
        <f aca="false">G24*I24</f>
        <v>0</v>
      </c>
    </row>
    <row r="25" customFormat="false" ht="17.25" hidden="false" customHeight="true" outlineLevel="0" collapsed="false">
      <c r="H25" s="61" t="s">
        <v>70</v>
      </c>
      <c r="I25" s="61"/>
      <c r="J25" s="36" t="n">
        <f aca="false">SUM(J12:J24)</f>
        <v>0</v>
      </c>
    </row>
    <row r="26" customFormat="false" ht="17.25" hidden="false" customHeight="true" outlineLevel="0" collapsed="false">
      <c r="H26" s="62" t="s">
        <v>71</v>
      </c>
      <c r="I26" s="62"/>
      <c r="J26" s="63" t="n">
        <f aca="false">J25/G9</f>
        <v>0</v>
      </c>
      <c r="L26" s="64"/>
    </row>
    <row r="28" customFormat="false" ht="13.5" hidden="false" customHeight="false" outlineLevel="0" collapsed="false">
      <c r="C28" s="1" t="s">
        <v>72</v>
      </c>
    </row>
    <row r="29" customFormat="false" ht="13.5" hidden="false" customHeight="false" outlineLevel="0" collapsed="false">
      <c r="C29" s="1" t="s">
        <v>73</v>
      </c>
    </row>
  </sheetData>
  <mergeCells count="14">
    <mergeCell ref="I1:K1"/>
    <mergeCell ref="B12:B13"/>
    <mergeCell ref="C12:C13"/>
    <mergeCell ref="K12:K13"/>
    <mergeCell ref="B14:B15"/>
    <mergeCell ref="G14:G15"/>
    <mergeCell ref="B17:B19"/>
    <mergeCell ref="D17:D19"/>
    <mergeCell ref="G17:G19"/>
    <mergeCell ref="I17:I19"/>
    <mergeCell ref="J17:J19"/>
    <mergeCell ref="K17:K20"/>
    <mergeCell ref="H25:I25"/>
    <mergeCell ref="H26:I26"/>
  </mergeCells>
  <printOptions headings="false" gridLines="false" gridLinesSet="true" horizontalCentered="false" verticalCentered="false"/>
  <pageMargins left="0.590277777777778" right="0.590277777777778" top="0.984027777777778" bottom="0.590277777777778" header="0.511805555555555" footer="0.511805555555555"/>
  <pageSetup paperSize="9" scale="8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2017-12-26T04:51:16Z</dcterms:created>
  <dc:creator>USER</dc:creator>
  <dc:description/>
  <dc:language>ja-JP</dc:language>
  <cp:lastModifiedBy/>
  <cp:lastPrinted>2020-12-23T07:00:02Z</cp:lastPrinted>
  <dcterms:modified xsi:type="dcterms:W3CDTF">2022-04-01T16:34:44Z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