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Z-33-P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<sst xmlns="http://schemas.openxmlformats.org/spreadsheetml/2006/main" count="100" uniqueCount="80">
  <si>
    <t xml:space="preserve">成瀬化学㈱</t>
  </si>
  <si>
    <t xml:space="preserve">ナルシートN複合防水</t>
  </si>
  <si>
    <t xml:space="preserve">屋根保護絶縁断熱工法　　NZ-33-PD</t>
  </si>
  <si>
    <t xml:space="preserve">BI-2、BI-3対応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</si>
  <si>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</si>
  <si>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</si>
  <si>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</si>
  <si>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</si>
  <si>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</si>
  <si>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</si>
  <si>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</si>
  <si>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</si>
  <si>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</si>
  <si>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</si>
  <si>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</si>
  <si>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</si>
  <si>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</si>
  <si>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</si>
  <si>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</si>
  <si>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</si>
  <si>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</si>
  <si>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</si>
  <si>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</si>
  <si>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</si>
  <si>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</si>
  <si>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</si>
  <si>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</si>
  <si>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</si>
  <si>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</si>
  <si>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</si>
  <si>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</si>
  <si>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</si>
  <si>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</si>
  <si>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</si>
  <si>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</si>
  <si>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</si>
  <si>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</t>
  </si>
  <si>
    <t xml:space="preserve">床　立上り際50㎝幅用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</si>
  <si>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</si>
  <si>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</si>
  <si>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</si>
  <si>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</si>
  <si>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</si>
  <si>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ナルシートN（絶縁）</t>
  </si>
  <si>
    <t xml:space="preserve">床　立上り際50㎝より内側用</t>
  </si>
  <si>
    <t xml:space="preserve">16m巻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</si>
  <si>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</si>
  <si>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</si>
  <si>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</si>
  <si>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</si>
  <si>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</si>
  <si>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</si>
  <si>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</si>
  <si>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2.0kg/㎡</t>
  </si>
  <si>
    <t xml:space="preserve">断熱材全面接着用</t>
  </si>
  <si>
    <t xml:space="preserve">1 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</si>
  <si>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</si>
  <si>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</si>
  <si>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</si>
  <si>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</si>
  <si>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</si>
  <si>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</si>
  <si>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</si>
  <si>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</si>
  <si>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</si>
  <si>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ﾎﾟﾘｽﾁﾚﾝﾌｫｰﾑ　B類3種</t>
  </si>
  <si>
    <t xml:space="preserve">断熱材</t>
  </si>
  <si>
    <t xml:space="preserve">t35 910×1820</t>
  </si>
  <si>
    <t xml:space="preserve">枚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</si>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</sst>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A6A6A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4" fillId="3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7" activeCellId="0" sqref="I17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1.89"/>
    <col collapsed="false" customWidth="true" hidden="false" outlineLevel="0" max="3" min="3" style="1" width="22.12"/>
    <col collapsed="false" customWidth="true" hidden="false" outlineLevel="0" max="4" min="4" style="1" width="18.51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44188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9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9" t="s">
        <v>17</v>
      </c>
      <c r="G10" s="10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  <c r="K11" s="17" t="s">
        <v>26</v>
      </c>
    </row>
    <row r="12" customFormat="false" ht="17.25" hidden="false" customHeight="true" outlineLevel="0" collapsed="false">
      <c r="B12" s="21" t="s">
        <v>27</v>
      </c>
      <c r="C12" s="22" t="s">
        <v>28</v>
      </c>
      <c r="D12" s="23" t="s">
        <v>29</v>
      </c>
      <c r="E12" s="24" t="s">
        <v>30</v>
      </c>
      <c r="F12" s="25"/>
      <c r="G12" s="26" t="s">
        <v>31</v>
      </c>
      <c r="H12" s="27" t="s">
        <v>32</v>
      </c>
      <c r="I12" s="28"/>
      <c r="J12" s="29" t="s">
        <v>33</v>
      </c>
      <c r="K12" s="30" t="s">
        <v>34</v>
      </c>
    </row>
    <row r="13" customFormat="false" ht="17.25" hidden="false" customHeight="true" outlineLevel="0" collapsed="false">
      <c r="B13" s="21"/>
      <c r="C13" s="22"/>
      <c r="D13" s="31" t="s">
        <v>35</v>
      </c>
      <c r="E13" s="32" t="s">
        <v>30</v>
      </c>
      <c r="F13" s="33" t="n">
        <f aca="false">ROUNDUP(G9*0.2/10,0)</f>
        <v>22</v>
      </c>
      <c r="G13" s="34" t="n">
        <f aca="false">F13</f>
        <v>22</v>
      </c>
      <c r="H13" s="19" t="s">
        <v>32</v>
      </c>
      <c r="I13" s="35"/>
      <c r="J13" s="36" t="n">
        <f aca="false">G13*I13</f>
        <v>0</v>
      </c>
      <c r="K13" s="30"/>
    </row>
    <row r="14" customFormat="false" ht="17.25" hidden="false" customHeight="true" outlineLevel="0" collapsed="false">
      <c r="B14" s="37" t="s">
        <v>36</v>
      </c>
      <c r="C14" s="38" t="s">
        <v>37</v>
      </c>
      <c r="D14" s="22" t="s">
        <v>38</v>
      </c>
      <c r="E14" s="13" t="s">
        <v>39</v>
      </c>
      <c r="F14" s="39" t="n">
        <f aca="false">G8/2/15.9</f>
        <v>7.86163522012579</v>
      </c>
      <c r="G14" s="40" t="n">
        <f aca="false">ROUNDUP(F14+F15,0)</f>
        <v>12</v>
      </c>
      <c r="H14" s="19" t="s">
        <v>40</v>
      </c>
      <c r="I14" s="41"/>
      <c r="J14" s="36" t="n">
        <f aca="false">G14*I14</f>
        <v>0</v>
      </c>
      <c r="K14" s="42"/>
    </row>
    <row r="15" customFormat="false" ht="17.25" hidden="false" customHeight="true" outlineLevel="0" collapsed="false">
      <c r="B15" s="37"/>
      <c r="C15" s="38" t="s">
        <v>41</v>
      </c>
      <c r="D15" s="43" t="s">
        <v>42</v>
      </c>
      <c r="E15" s="13" t="s">
        <v>39</v>
      </c>
      <c r="F15" s="39" t="n">
        <f aca="false">G8/5/15.9</f>
        <v>3.14465408805031</v>
      </c>
      <c r="G15" s="40"/>
      <c r="H15" s="19" t="s">
        <v>40</v>
      </c>
      <c r="I15" s="35"/>
      <c r="J15" s="36"/>
      <c r="K15" s="42"/>
    </row>
    <row r="16" customFormat="false" ht="21.75" hidden="false" customHeight="true" outlineLevel="0" collapsed="false">
      <c r="B16" s="44" t="s">
        <v>43</v>
      </c>
      <c r="C16" s="38" t="s">
        <v>44</v>
      </c>
      <c r="D16" s="23" t="s">
        <v>45</v>
      </c>
      <c r="E16" s="24" t="s">
        <v>39</v>
      </c>
      <c r="F16" s="45" t="n">
        <f aca="false">(G5-G8*0.5)/15.9*1.1</f>
        <v>60.5345911949686</v>
      </c>
      <c r="G16" s="46" t="n">
        <f aca="false">ROUNDUP(F16,0)</f>
        <v>61</v>
      </c>
      <c r="H16" s="19" t="s">
        <v>40</v>
      </c>
      <c r="I16" s="35"/>
      <c r="J16" s="36" t="n">
        <f aca="false">G16*I16</f>
        <v>0</v>
      </c>
      <c r="K16" s="42"/>
    </row>
    <row r="17" customFormat="false" ht="12.75" hidden="false" customHeight="true" outlineLevel="0" collapsed="false">
      <c r="B17" s="47" t="s">
        <v>46</v>
      </c>
      <c r="C17" s="48" t="s">
        <v>47</v>
      </c>
      <c r="D17" s="17" t="s">
        <v>48</v>
      </c>
      <c r="E17" s="17" t="s">
        <v>30</v>
      </c>
      <c r="F17" s="39" t="n">
        <f aca="false">G5*0.3/18*1.1</f>
        <v>18.3333333333333</v>
      </c>
      <c r="G17" s="49" t="n">
        <f aca="false">ROUNDUP(SUM(F17:F20),0)</f>
        <v>206</v>
      </c>
      <c r="H17" s="19" t="s">
        <v>49</v>
      </c>
      <c r="I17" s="35"/>
      <c r="J17" s="35" t="n">
        <f aca="false">G17*I17</f>
        <v>0</v>
      </c>
      <c r="K17" s="17" t="s">
        <v>34</v>
      </c>
    </row>
    <row r="18" customFormat="false" ht="12.75" hidden="false" customHeight="true" outlineLevel="0" collapsed="false">
      <c r="B18" s="47"/>
      <c r="C18" s="48" t="s">
        <v>50</v>
      </c>
      <c r="D18" s="17"/>
      <c r="E18" s="17" t="s">
        <v>30</v>
      </c>
      <c r="F18" s="39" t="n">
        <f aca="false">G8*0.2/18*1.1</f>
        <v>3.05555555555556</v>
      </c>
      <c r="G18" s="49"/>
      <c r="H18" s="19" t="s">
        <v>51</v>
      </c>
      <c r="I18" s="35"/>
      <c r="J18" s="35"/>
      <c r="K18" s="17"/>
    </row>
    <row r="19" customFormat="false" ht="12.75" hidden="false" customHeight="true" outlineLevel="0" collapsed="false">
      <c r="B19" s="47"/>
      <c r="C19" s="48" t="s">
        <v>52</v>
      </c>
      <c r="D19" s="17"/>
      <c r="E19" s="17" t="s">
        <v>30</v>
      </c>
      <c r="F19" s="39" t="n">
        <f aca="false">G9*2/18*1.05</f>
        <v>128.333333333333</v>
      </c>
      <c r="G19" s="49"/>
      <c r="H19" s="19" t="s">
        <v>53</v>
      </c>
      <c r="I19" s="35"/>
      <c r="J19" s="35"/>
      <c r="K19" s="17"/>
    </row>
    <row r="20" customFormat="false" ht="12.75" hidden="false" customHeight="true" outlineLevel="0" collapsed="false">
      <c r="B20" s="47"/>
      <c r="C20" s="50" t="s">
        <v>54</v>
      </c>
      <c r="D20" s="17"/>
      <c r="E20" s="17" t="s">
        <v>30</v>
      </c>
      <c r="F20" s="39" t="n">
        <f aca="false">G5*1/18</f>
        <v>55.5555555555556</v>
      </c>
      <c r="G20" s="49"/>
      <c r="H20" s="19" t="s">
        <v>55</v>
      </c>
      <c r="I20" s="35"/>
      <c r="J20" s="35"/>
      <c r="K20" s="17"/>
    </row>
    <row r="21" customFormat="false" ht="26.25" hidden="false" customHeight="true" outlineLevel="0" collapsed="false">
      <c r="B21" s="51" t="s">
        <v>56</v>
      </c>
      <c r="C21" s="52" t="s">
        <v>57</v>
      </c>
      <c r="D21" s="53" t="s">
        <v>58</v>
      </c>
      <c r="E21" s="13" t="s">
        <v>30</v>
      </c>
      <c r="F21" s="39" t="n">
        <f aca="false">(SUM(F17:F20))/23*18</f>
        <v>160.652173913043</v>
      </c>
      <c r="G21" s="54" t="n">
        <f aca="false">ROUNDUP(F21,0)</f>
        <v>161</v>
      </c>
      <c r="H21" s="19"/>
      <c r="I21" s="55"/>
      <c r="J21" s="36" t="n">
        <f aca="false">G21*I21</f>
        <v>0</v>
      </c>
      <c r="K21" s="17"/>
    </row>
    <row r="22" customFormat="false" ht="17.25" hidden="false" customHeight="true" outlineLevel="0" collapsed="false">
      <c r="B22" s="37" t="s">
        <v>59</v>
      </c>
      <c r="C22" s="17" t="s">
        <v>60</v>
      </c>
      <c r="D22" s="17" t="s">
        <v>61</v>
      </c>
      <c r="E22" s="13" t="s">
        <v>39</v>
      </c>
      <c r="F22" s="39" t="n">
        <f aca="false">(G9*1.1+F16*0.4*1.1)/100</f>
        <v>12.3663522012579</v>
      </c>
      <c r="G22" s="40" t="n">
        <f aca="false">ROUNDUP(F22,0)</f>
        <v>13</v>
      </c>
      <c r="H22" s="19" t="s">
        <v>62</v>
      </c>
      <c r="I22" s="41"/>
      <c r="J22" s="36" t="n">
        <f aca="false">G22*I22</f>
        <v>0</v>
      </c>
    </row>
    <row r="23" customFormat="false" ht="17.25" hidden="false" customHeight="true" outlineLevel="0" collapsed="false">
      <c r="B23" s="37" t="s">
        <v>63</v>
      </c>
      <c r="C23" s="17" t="s">
        <v>64</v>
      </c>
      <c r="D23" s="17" t="s">
        <v>61</v>
      </c>
      <c r="E23" s="13" t="s">
        <v>39</v>
      </c>
      <c r="F23" s="39" t="n">
        <f aca="false">G8*1.2/100</f>
        <v>3</v>
      </c>
      <c r="G23" s="40" t="n">
        <f aca="false">ROUNDUP(F23,0)</f>
        <v>3</v>
      </c>
      <c r="H23" s="19" t="s">
        <v>40</v>
      </c>
      <c r="I23" s="41"/>
      <c r="J23" s="36" t="n">
        <f aca="false">G23*I23</f>
        <v>0</v>
      </c>
    </row>
    <row r="24" customFormat="false" ht="17.25" hidden="false" customHeight="true" outlineLevel="0" collapsed="false">
      <c r="B24" s="51" t="s">
        <v>65</v>
      </c>
      <c r="C24" s="17" t="s">
        <v>66</v>
      </c>
      <c r="D24" s="17" t="s">
        <v>67</v>
      </c>
      <c r="E24" s="13" t="s">
        <v>68</v>
      </c>
      <c r="F24" s="39" t="n">
        <f aca="false">G5/(0.91*1.82)</f>
        <v>603.791812583021</v>
      </c>
      <c r="G24" s="46" t="n">
        <f aca="false">ROUNDUP(F24,0)</f>
        <v>604</v>
      </c>
      <c r="H24" s="19"/>
      <c r="I24" s="56"/>
      <c r="J24" s="36" t="n">
        <f aca="false">G24*I24</f>
        <v>0</v>
      </c>
    </row>
    <row r="25" customFormat="false" ht="17.25" hidden="false" customHeight="true" outlineLevel="0" collapsed="false">
      <c r="B25" s="37" t="s">
        <v>69</v>
      </c>
      <c r="C25" s="17" t="s">
        <v>70</v>
      </c>
      <c r="D25" s="17" t="s">
        <v>71</v>
      </c>
      <c r="E25" s="17" t="s">
        <v>39</v>
      </c>
      <c r="F25" s="39" t="n">
        <f aca="false">G5/(1.5*50)</f>
        <v>13.3333333333333</v>
      </c>
      <c r="G25" s="40" t="n">
        <f aca="false">ROUNDUP(F25,0)</f>
        <v>14</v>
      </c>
      <c r="H25" s="19"/>
      <c r="I25" s="56"/>
      <c r="J25" s="36" t="n">
        <f aca="false">G25*I25</f>
        <v>0</v>
      </c>
    </row>
    <row r="26" customFormat="false" ht="17.25" hidden="false" customHeight="true" outlineLevel="0" collapsed="false">
      <c r="B26" s="57" t="s">
        <v>72</v>
      </c>
      <c r="C26" s="58" t="s">
        <v>73</v>
      </c>
      <c r="D26" s="58"/>
      <c r="E26" s="58" t="s">
        <v>74</v>
      </c>
      <c r="F26" s="59" t="n">
        <f aca="false">G6*12</f>
        <v>1200</v>
      </c>
      <c r="G26" s="60" t="n">
        <f aca="false">ROUNDUP(F26,-3)</f>
        <v>2000</v>
      </c>
      <c r="H26" s="61" t="s">
        <v>75</v>
      </c>
      <c r="I26" s="56"/>
      <c r="J26" s="36" t="n">
        <f aca="false">G26*I26</f>
        <v>0</v>
      </c>
    </row>
    <row r="27" customFormat="false" ht="17.25" hidden="false" customHeight="true" outlineLevel="0" collapsed="false">
      <c r="H27" s="62" t="s">
        <v>76</v>
      </c>
      <c r="I27" s="62"/>
      <c r="J27" s="36" t="n">
        <f aca="false">SUM(J12:J26)</f>
        <v>0</v>
      </c>
    </row>
    <row r="28" customFormat="false" ht="17.25" hidden="false" customHeight="true" outlineLevel="0" collapsed="false">
      <c r="H28" s="63" t="s">
        <v>77</v>
      </c>
      <c r="I28" s="63"/>
      <c r="J28" s="64" t="n">
        <f aca="false">J27/G9</f>
        <v>0</v>
      </c>
      <c r="L28" s="65"/>
    </row>
    <row r="30" customFormat="false" ht="13.5" hidden="false" customHeight="false" outlineLevel="0" collapsed="false">
      <c r="C30" s="1" t="s">
        <v>78</v>
      </c>
    </row>
    <row r="31" customFormat="false" ht="13.5" hidden="false" customHeight="false" outlineLevel="0" collapsed="false">
      <c r="C31" s="1" t="s">
        <v>79</v>
      </c>
    </row>
  </sheetData>
  <mergeCells count="14">
    <mergeCell ref="I1:K1"/>
    <mergeCell ref="B12:B13"/>
    <mergeCell ref="C12:C13"/>
    <mergeCell ref="K12:K13"/>
    <mergeCell ref="B14:B15"/>
    <mergeCell ref="G14:G15"/>
    <mergeCell ref="B17:B20"/>
    <mergeCell ref="D17:D20"/>
    <mergeCell ref="G17:G20"/>
    <mergeCell ref="I17:I20"/>
    <mergeCell ref="J17:J20"/>
    <mergeCell ref="K17:K21"/>
    <mergeCell ref="H27:I27"/>
    <mergeCell ref="H28:I28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2022-04-01T16:34:29Z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