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User\Desktop\スイッチへ\2019.4\"/>
    </mc:Choice>
  </mc:AlternateContent>
  <xr:revisionPtr revIDLastSave="0" documentId="8_{16FD27AD-E089-472A-AC00-988781874E94}" xr6:coauthVersionLast="41" xr6:coauthVersionMax="41" xr10:uidLastSave="{00000000-0000-0000-0000-000000000000}"/>
  <bookViews>
    <workbookView xWindow="-120" yWindow="-120" windowWidth="20730" windowHeight="11160" xr2:uid="{5F201B59-FC73-44C3-AA66-F05D97C480A7}"/>
  </bookViews>
  <sheets>
    <sheet name="NZ-20-P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1" l="1"/>
  <c r="G27" i="1" s="1"/>
  <c r="J27" i="1" s="1"/>
  <c r="G26" i="1"/>
  <c r="J26" i="1" s="1"/>
  <c r="F26" i="1"/>
  <c r="F25" i="1"/>
  <c r="G25" i="1" s="1"/>
  <c r="J25" i="1" s="1"/>
  <c r="G10" i="1"/>
  <c r="F21" i="1" s="1"/>
  <c r="G8" i="1"/>
  <c r="F18" i="1" l="1"/>
  <c r="G18" i="1" s="1"/>
  <c r="F17" i="1"/>
  <c r="G17" i="1" s="1"/>
  <c r="F14" i="1"/>
  <c r="G14" i="1" s="1"/>
  <c r="J14" i="1" s="1"/>
  <c r="F20" i="1"/>
  <c r="F24" i="1" l="1"/>
  <c r="G24" i="1" s="1"/>
  <c r="J24" i="1" s="1"/>
  <c r="J18" i="1"/>
  <c r="J17" i="1"/>
  <c r="F23" i="1"/>
  <c r="G23" i="1" s="1"/>
  <c r="J23" i="1" s="1"/>
  <c r="F19" i="1" l="1"/>
  <c r="G19" i="1" s="1"/>
  <c r="J19" i="1" l="1"/>
  <c r="F22" i="1"/>
  <c r="G22" i="1" s="1"/>
  <c r="J22" i="1" s="1"/>
  <c r="J28" i="1" l="1"/>
  <c r="J29" i="1" s="1"/>
</calcChain>
</file>

<file path=xl/sharedStrings.xml><?xml version="1.0" encoding="utf-8"?>
<sst xmlns="http://schemas.openxmlformats.org/spreadsheetml/2006/main" count="98" uniqueCount="78">
  <si>
    <t>成瀬化学㈱</t>
    <rPh sb="0" eb="2">
      <t>ナルセ</t>
    </rPh>
    <rPh sb="2" eb="4">
      <t>カガク</t>
    </rPh>
    <phoneticPr fontId="4"/>
  </si>
  <si>
    <t>ナルシートN複合防水</t>
    <rPh sb="6" eb="8">
      <t>フクゴウ</t>
    </rPh>
    <rPh sb="8" eb="10">
      <t>ボウスイ</t>
    </rPh>
    <phoneticPr fontId="4"/>
  </si>
  <si>
    <t>屋根保護絶縁工法　　NZ-20-PD</t>
    <rPh sb="0" eb="2">
      <t>ヤネ</t>
    </rPh>
    <rPh sb="2" eb="4">
      <t>ホゴ</t>
    </rPh>
    <rPh sb="4" eb="6">
      <t>ゼツエン</t>
    </rPh>
    <rPh sb="6" eb="8">
      <t>コウホウ</t>
    </rPh>
    <phoneticPr fontId="4"/>
  </si>
  <si>
    <t>施工数量</t>
    <rPh sb="0" eb="2">
      <t>セコウ</t>
    </rPh>
    <rPh sb="2" eb="4">
      <t>スウリョウ</t>
    </rPh>
    <phoneticPr fontId="4"/>
  </si>
  <si>
    <t>（Ⅰ欄色地枠に施工数量を入力してください）</t>
    <rPh sb="2" eb="3">
      <t>ラン</t>
    </rPh>
    <rPh sb="3" eb="4">
      <t>イロ</t>
    </rPh>
    <rPh sb="4" eb="5">
      <t>ジ</t>
    </rPh>
    <rPh sb="5" eb="6">
      <t>ワク</t>
    </rPh>
    <rPh sb="7" eb="9">
      <t>セコウ</t>
    </rPh>
    <rPh sb="9" eb="11">
      <t>スウリョウ</t>
    </rPh>
    <rPh sb="12" eb="14">
      <t>ニュウリョク</t>
    </rPh>
    <phoneticPr fontId="4"/>
  </si>
  <si>
    <t>Ⅰ欄</t>
    <rPh sb="1" eb="2">
      <t>ラン</t>
    </rPh>
    <phoneticPr fontId="4"/>
  </si>
  <si>
    <t>算入必須</t>
    <rPh sb="0" eb="2">
      <t>サンニュウ</t>
    </rPh>
    <rPh sb="2" eb="4">
      <t>ヒッス</t>
    </rPh>
    <phoneticPr fontId="4"/>
  </si>
  <si>
    <t>床</t>
    <rPh sb="0" eb="1">
      <t>ユカ</t>
    </rPh>
    <phoneticPr fontId="4"/>
  </si>
  <si>
    <t>①</t>
    <phoneticPr fontId="4"/>
  </si>
  <si>
    <t>㎡</t>
    <phoneticPr fontId="4"/>
  </si>
  <si>
    <t>立上り</t>
    <rPh sb="0" eb="2">
      <t>タチアガ</t>
    </rPh>
    <phoneticPr fontId="4"/>
  </si>
  <si>
    <t>②</t>
    <phoneticPr fontId="4"/>
  </si>
  <si>
    <t>　　立上り　高さ</t>
    <rPh sb="2" eb="4">
      <t>タチアガ</t>
    </rPh>
    <rPh sb="6" eb="7">
      <t>タカ</t>
    </rPh>
    <phoneticPr fontId="4"/>
  </si>
  <si>
    <t>ｍ</t>
    <phoneticPr fontId="4"/>
  </si>
  <si>
    <t>　　立上り　長さ</t>
    <rPh sb="2" eb="4">
      <t>タチアガ</t>
    </rPh>
    <rPh sb="6" eb="7">
      <t>ナガ</t>
    </rPh>
    <phoneticPr fontId="4"/>
  </si>
  <si>
    <t>笠木天端</t>
    <rPh sb="0" eb="2">
      <t>カサギ</t>
    </rPh>
    <rPh sb="2" eb="3">
      <t>テン</t>
    </rPh>
    <rPh sb="3" eb="4">
      <t>タン</t>
    </rPh>
    <phoneticPr fontId="4"/>
  </si>
  <si>
    <t>③</t>
    <phoneticPr fontId="4"/>
  </si>
  <si>
    <t>総施工数量</t>
    <rPh sb="0" eb="1">
      <t>ソウ</t>
    </rPh>
    <rPh sb="1" eb="3">
      <t>セコウ</t>
    </rPh>
    <rPh sb="3" eb="5">
      <t>スウリョウ</t>
    </rPh>
    <phoneticPr fontId="4"/>
  </si>
  <si>
    <t>材料計算</t>
    <rPh sb="0" eb="2">
      <t>ザイリョウ</t>
    </rPh>
    <rPh sb="2" eb="4">
      <t>ケイサン</t>
    </rPh>
    <phoneticPr fontId="4"/>
  </si>
  <si>
    <t>（Ⅱ欄の材料数量を発注してください）</t>
    <rPh sb="2" eb="3">
      <t>ラン</t>
    </rPh>
    <rPh sb="4" eb="6">
      <t>ザイリョウ</t>
    </rPh>
    <rPh sb="6" eb="8">
      <t>スウリョウ</t>
    </rPh>
    <rPh sb="9" eb="11">
      <t>ハッチュウ</t>
    </rPh>
    <phoneticPr fontId="4"/>
  </si>
  <si>
    <t>Ⅱ欄</t>
    <rPh sb="1" eb="2">
      <t>ラン</t>
    </rPh>
    <phoneticPr fontId="4"/>
  </si>
  <si>
    <t>分類</t>
    <rPh sb="0" eb="2">
      <t>ブンルイ</t>
    </rPh>
    <phoneticPr fontId="4"/>
  </si>
  <si>
    <t>使用材料</t>
    <rPh sb="0" eb="2">
      <t>シヨウ</t>
    </rPh>
    <rPh sb="2" eb="4">
      <t>ザイリョウ</t>
    </rPh>
    <phoneticPr fontId="4"/>
  </si>
  <si>
    <t>荷姿</t>
    <rPh sb="0" eb="1">
      <t>ニ</t>
    </rPh>
    <rPh sb="1" eb="2">
      <t>スガタ</t>
    </rPh>
    <phoneticPr fontId="4"/>
  </si>
  <si>
    <t>概算発注数量</t>
    <rPh sb="0" eb="2">
      <t>ガイサン</t>
    </rPh>
    <rPh sb="2" eb="4">
      <t>ハッチュウ</t>
    </rPh>
    <rPh sb="4" eb="6">
      <t>スウリョウ</t>
    </rPh>
    <phoneticPr fontId="4"/>
  </si>
  <si>
    <t>使用量</t>
    <rPh sb="0" eb="3">
      <t>シヨウリョウ</t>
    </rPh>
    <phoneticPr fontId="4"/>
  </si>
  <si>
    <t>仕切単価</t>
    <rPh sb="0" eb="2">
      <t>シキ</t>
    </rPh>
    <rPh sb="2" eb="4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</si>
  <si>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</si>
  <si>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</si>
  <si>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ﾌﾟﾗｲﾏｰ</t>
    <phoneticPr fontId="4"/>
  </si>
  <si>
    <t>ナルファルトプライマー</t>
    <phoneticPr fontId="4"/>
  </si>
  <si>
    <t>2kg　（WPに同梱）</t>
    <rPh sb="8" eb="10">
      <t>ドウコン</t>
    </rPh>
    <phoneticPr fontId="4"/>
  </si>
  <si>
    <t>缶</t>
    <rPh sb="0" eb="1">
      <t>カン</t>
    </rPh>
    <phoneticPr fontId="4"/>
  </si>
  <si>
    <t>手配無用</t>
    <rPh sb="0" eb="2">
      <t>テハイ</t>
    </rPh>
    <rPh sb="2" eb="4">
      <t>ムヨウ</t>
    </rPh>
    <phoneticPr fontId="4"/>
  </si>
  <si>
    <t>0.2kg/㎡</t>
    <phoneticPr fontId="4"/>
  </si>
  <si>
    <t>算入不要</t>
    <rPh sb="0" eb="2">
      <t>サンニュウ</t>
    </rPh>
    <rPh sb="2" eb="4">
      <t>フヨウ</t>
    </rPh>
    <phoneticPr fontId="4"/>
  </si>
  <si>
    <t>いずれか選択</t>
    <rPh sb="4" eb="6">
      <t>センタク</t>
    </rPh>
    <phoneticPr fontId="4"/>
  </si>
  <si>
    <t>10kg缶　(別売り）</t>
    <rPh sb="4" eb="5">
      <t>カン</t>
    </rPh>
    <rPh sb="7" eb="8">
      <t>ベツ</t>
    </rPh>
    <rPh sb="8" eb="9">
      <t>ウ</t>
    </rPh>
    <phoneticPr fontId="4"/>
  </si>
  <si>
    <t>ナルシートN（密着）の切り分け方</t>
    <rPh sb="11" eb="12">
      <t>キ</t>
    </rPh>
    <rPh sb="13" eb="14">
      <t>ワ</t>
    </rPh>
    <rPh sb="15" eb="16">
      <t>カタ</t>
    </rPh>
    <phoneticPr fontId="4"/>
  </si>
  <si>
    <t>幅50cmを2本の2分割。幅20㎝を5本の5分割で算定しています。  50cm+50cm, 20cm×５巻</t>
    <rPh sb="0" eb="1">
      <t>ハバ</t>
    </rPh>
    <rPh sb="7" eb="8">
      <t>ホン</t>
    </rPh>
    <rPh sb="10" eb="12">
      <t>ブンカツ</t>
    </rPh>
    <rPh sb="13" eb="14">
      <t>ハバ</t>
    </rPh>
    <rPh sb="19" eb="20">
      <t>ホン</t>
    </rPh>
    <rPh sb="22" eb="24">
      <t>ブンカツ</t>
    </rPh>
    <rPh sb="25" eb="27">
      <t>サンテイ</t>
    </rPh>
    <rPh sb="52" eb="53">
      <t>マ</t>
    </rPh>
    <phoneticPr fontId="4"/>
  </si>
  <si>
    <t>改質ｱｽﾌｧﾙﾄｼｰﾄ</t>
    <rPh sb="0" eb="2">
      <t>カイシツ</t>
    </rPh>
    <phoneticPr fontId="4"/>
  </si>
  <si>
    <t>ナルシートN（密着）</t>
    <rPh sb="7" eb="9">
      <t>ミッチャク</t>
    </rPh>
    <phoneticPr fontId="4"/>
  </si>
  <si>
    <t>16ｍ巻</t>
    <rPh sb="3" eb="4">
      <t>マ</t>
    </rPh>
    <phoneticPr fontId="4"/>
  </si>
  <si>
    <t>巻</t>
    <rPh sb="0" eb="1">
      <t>マ</t>
    </rPh>
    <phoneticPr fontId="4"/>
  </si>
  <si>
    <t>1.1ｍ/ｍ</t>
    <phoneticPr fontId="4"/>
  </si>
  <si>
    <t>ナルシートN（絶縁）</t>
    <rPh sb="7" eb="9">
      <t>ゼツエン</t>
    </rPh>
    <phoneticPr fontId="4"/>
  </si>
  <si>
    <t>16m巻</t>
    <rPh sb="3" eb="4">
      <t>マキ</t>
    </rPh>
    <phoneticPr fontId="4"/>
  </si>
  <si>
    <t>増張り用</t>
    <rPh sb="0" eb="1">
      <t>マ</t>
    </rPh>
    <rPh sb="1" eb="2">
      <t>ハ</t>
    </rPh>
    <rPh sb="3" eb="4">
      <t>ヨウ</t>
    </rPh>
    <phoneticPr fontId="4"/>
  </si>
  <si>
    <t>ナルファルトWP</t>
    <phoneticPr fontId="4"/>
  </si>
  <si>
    <t>18kgﾎﾟﾘﾍﾟｰﾙ缶</t>
    <rPh sb="11" eb="12">
      <t>カン</t>
    </rPh>
    <phoneticPr fontId="4"/>
  </si>
  <si>
    <t>0.2kg/m</t>
    <phoneticPr fontId="4"/>
  </si>
  <si>
    <t>立上り不織布張り用</t>
    <rPh sb="0" eb="2">
      <t>タチアガ</t>
    </rPh>
    <rPh sb="3" eb="6">
      <t>フショクフ</t>
    </rPh>
    <rPh sb="6" eb="7">
      <t>ハ</t>
    </rPh>
    <rPh sb="8" eb="9">
      <t>ヨウ</t>
    </rPh>
    <phoneticPr fontId="4"/>
  </si>
  <si>
    <t>0.8kg/㎡</t>
    <phoneticPr fontId="4"/>
  </si>
  <si>
    <t>全面　上塗り防水用</t>
    <rPh sb="0" eb="2">
      <t>ゼンメン</t>
    </rPh>
    <rPh sb="3" eb="5">
      <t>ウワヌ</t>
    </rPh>
    <rPh sb="6" eb="9">
      <t>ボウスイヨウ</t>
    </rPh>
    <phoneticPr fontId="4"/>
  </si>
  <si>
    <t>1.2kg/㎡</t>
    <phoneticPr fontId="4"/>
  </si>
  <si>
    <t>(荷姿23kgの場合）</t>
    <rPh sb="1" eb="2">
      <t>ニ</t>
    </rPh>
    <rPh sb="2" eb="3">
      <t>スガタ</t>
    </rPh>
    <rPh sb="8" eb="10">
      <t>バアイ</t>
    </rPh>
    <phoneticPr fontId="4"/>
  </si>
  <si>
    <t>ﾅﾙﾌｧﾙﾄWP（23kg）</t>
    <phoneticPr fontId="4"/>
  </si>
  <si>
    <t>23kgﾎﾟﾘﾍﾟｰﾙ缶</t>
    <rPh sb="11" eb="12">
      <t>カン</t>
    </rPh>
    <phoneticPr fontId="4"/>
  </si>
  <si>
    <t>立上り　補強布</t>
    <rPh sb="0" eb="2">
      <t>タチアガ</t>
    </rPh>
    <rPh sb="4" eb="6">
      <t>ホキョウ</t>
    </rPh>
    <rPh sb="6" eb="7">
      <t>フ</t>
    </rPh>
    <phoneticPr fontId="4"/>
  </si>
  <si>
    <t>不織布　　105ｃｍ幅</t>
    <rPh sb="0" eb="1">
      <t>フ</t>
    </rPh>
    <rPh sb="1" eb="2">
      <t>ショク</t>
    </rPh>
    <rPh sb="2" eb="3">
      <t>フ</t>
    </rPh>
    <rPh sb="10" eb="11">
      <t>ハバ</t>
    </rPh>
    <phoneticPr fontId="4"/>
  </si>
  <si>
    <t>100ｍ巻</t>
    <rPh sb="4" eb="5">
      <t>マ</t>
    </rPh>
    <phoneticPr fontId="4"/>
  </si>
  <si>
    <t>1.1㎡／㎡</t>
    <phoneticPr fontId="4"/>
  </si>
  <si>
    <t>増張り用補強布</t>
    <rPh sb="0" eb="1">
      <t>マ</t>
    </rPh>
    <rPh sb="1" eb="2">
      <t>ハ</t>
    </rPh>
    <rPh sb="3" eb="4">
      <t>ヨウ</t>
    </rPh>
    <rPh sb="4" eb="6">
      <t>ホキョウ</t>
    </rPh>
    <rPh sb="6" eb="7">
      <t>フ</t>
    </rPh>
    <phoneticPr fontId="4"/>
  </si>
  <si>
    <t>不織布　　　20cm幅</t>
    <rPh sb="0" eb="1">
      <t>フ</t>
    </rPh>
    <rPh sb="1" eb="2">
      <t>ショク</t>
    </rPh>
    <rPh sb="2" eb="3">
      <t>フ</t>
    </rPh>
    <rPh sb="10" eb="11">
      <t>ハバ</t>
    </rPh>
    <phoneticPr fontId="4"/>
  </si>
  <si>
    <t>断熱材</t>
    <rPh sb="0" eb="3">
      <t>ダンネツザイ</t>
    </rPh>
    <phoneticPr fontId="4"/>
  </si>
  <si>
    <t>ﾎﾟﾘｽﾁﾚﾝﾌｫｰﾑ　B類3種</t>
    <rPh sb="13" eb="14">
      <t>ルイ</t>
    </rPh>
    <rPh sb="15" eb="16">
      <t>シュ</t>
    </rPh>
    <phoneticPr fontId="4"/>
  </si>
  <si>
    <t>t35 910×1820</t>
    <phoneticPr fontId="4"/>
  </si>
  <si>
    <t>枚</t>
    <rPh sb="0" eb="1">
      <t>マイ</t>
    </rPh>
    <phoneticPr fontId="4"/>
  </si>
  <si>
    <t>床　絶縁ﾌｨﾙﾑ</t>
    <rPh sb="0" eb="1">
      <t>ユカ</t>
    </rPh>
    <rPh sb="2" eb="4">
      <t>ゼツエン</t>
    </rPh>
    <phoneticPr fontId="4"/>
  </si>
  <si>
    <t>ﾎﾟﾘｴﾁﾚﾝﾌｨﾙﾑ0.15mm</t>
    <phoneticPr fontId="4"/>
  </si>
  <si>
    <t>t0.15 1.5×50m</t>
    <phoneticPr fontId="4"/>
  </si>
  <si>
    <t>立上り　トンボ</t>
    <rPh sb="0" eb="2">
      <t>タチアガ</t>
    </rPh>
    <phoneticPr fontId="4"/>
  </si>
  <si>
    <t>トンボ</t>
    <phoneticPr fontId="4"/>
  </si>
  <si>
    <t>ケ</t>
    <phoneticPr fontId="4"/>
  </si>
  <si>
    <r>
      <t>1</t>
    </r>
    <r>
      <rPr>
        <sz val="11"/>
        <color theme="1"/>
        <rFont val="游ゴシック"/>
        <family val="2"/>
        <charset val="128"/>
        <scheme val="minor"/>
      </rPr>
      <t>2ケ/㎡</t>
    </r>
    <phoneticPr fontId="4"/>
  </si>
  <si>
    <t>材料費合計</t>
    <rPh sb="0" eb="2">
      <t>ザイリョウ</t>
    </rPh>
    <rPh sb="2" eb="3">
      <t>ヒ</t>
    </rPh>
    <rPh sb="3" eb="5">
      <t>ゴウケイ</t>
    </rPh>
    <phoneticPr fontId="4"/>
  </si>
  <si>
    <t>材料単価</t>
    <rPh sb="0" eb="2">
      <t>ザイリョウ</t>
    </rPh>
    <rPh sb="2" eb="4">
      <t>タンカ</t>
    </rPh>
    <phoneticPr fontId="4"/>
  </si>
  <si>
    <t>積算は概算です。　施工に当たっては不足分は追加手配してください。</t>
    <rPh sb="0" eb="2">
      <t>セキサン</t>
    </rPh>
    <rPh sb="3" eb="5">
      <t>ガイサン</t>
    </rPh>
    <rPh sb="9" eb="11">
      <t>セコウ</t>
    </rPh>
    <rPh sb="12" eb="13">
      <t>ア</t>
    </rPh>
    <rPh sb="17" eb="19">
      <t>フソク</t>
    </rPh>
    <rPh sb="19" eb="20">
      <t>ブン</t>
    </rPh>
    <rPh sb="21" eb="23">
      <t>ツイカ</t>
    </rPh>
    <rPh sb="23" eb="25">
      <t>テハイ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</si>
</sst>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_ "/>
    <numFmt numFmtId="178" formatCode="0.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2" fontId="6" fillId="3" borderId="4" xfId="0" applyNumberFormat="1" applyFont="1" applyFill="1" applyBorder="1" applyAlignment="1">
      <alignment horizontal="right" vertical="center"/>
    </xf>
    <xf numFmtId="2" fontId="6" fillId="0" borderId="5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38" fontId="12" fillId="5" borderId="9" xfId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5" fillId="5" borderId="7" xfId="1" applyFill="1" applyBorder="1" applyAlignment="1">
      <alignment horizontal="center" vertical="center"/>
    </xf>
    <xf numFmtId="38" fontId="12" fillId="5" borderId="7" xfId="1" applyFont="1" applyFill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38" fontId="2" fillId="4" borderId="5" xfId="1" applyFont="1" applyFill="1" applyBorder="1" applyAlignment="1">
      <alignment horizontal="center" vertical="center"/>
    </xf>
    <xf numFmtId="38" fontId="5" fillId="4" borderId="1" xfId="1" applyFill="1" applyBorder="1" applyAlignment="1">
      <alignment horizontal="right" vertical="center"/>
    </xf>
    <xf numFmtId="38" fontId="5" fillId="4" borderId="1" xfId="1" applyFill="1" applyBorder="1" applyAlignment="1">
      <alignment vertical="center"/>
    </xf>
    <xf numFmtId="178" fontId="0" fillId="0" borderId="11" xfId="0" applyNumberFormat="1" applyBorder="1" applyAlignment="1">
      <alignment horizontal="center" vertical="center"/>
    </xf>
    <xf numFmtId="178" fontId="8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0" fillId="3" borderId="0" xfId="0" applyFill="1">
      <alignment vertical="center"/>
    </xf>
    <xf numFmtId="0" fontId="5" fillId="0" borderId="0" xfId="0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38" fontId="5" fillId="0" borderId="0" xfId="1" applyAlignment="1">
      <alignment horizontal="right" vertical="center"/>
    </xf>
    <xf numFmtId="38" fontId="5" fillId="0" borderId="0" xfId="1" applyAlignment="1">
      <alignment vertical="center"/>
    </xf>
    <xf numFmtId="178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11" fillId="0" borderId="1" xfId="0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7" fontId="6" fillId="3" borderId="9" xfId="0" applyNumberFormat="1" applyFont="1" applyFill="1" applyBorder="1" applyAlignment="1">
      <alignment horizontal="center" vertical="center"/>
    </xf>
    <xf numFmtId="38" fontId="5" fillId="4" borderId="7" xfId="1" applyFill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6" fillId="3" borderId="13" xfId="0" applyNumberFormat="1" applyFont="1" applyFill="1" applyBorder="1" applyAlignment="1">
      <alignment horizontal="center" vertical="center"/>
    </xf>
    <xf numFmtId="38" fontId="5" fillId="4" borderId="12" xfId="1" applyFill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177" fontId="6" fillId="3" borderId="14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8" fontId="5" fillId="4" borderId="11" xfId="1" applyFill="1" applyBorder="1" applyAlignment="1">
      <alignment horizontal="right" vertical="center"/>
    </xf>
    <xf numFmtId="177" fontId="5" fillId="0" borderId="15" xfId="0" applyNumberFormat="1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77" fontId="6" fillId="4" borderId="4" xfId="1" applyNumberFormat="1" applyFont="1" applyFill="1" applyBorder="1" applyAlignment="1">
      <alignment horizontal="center" vertical="center"/>
    </xf>
    <xf numFmtId="38" fontId="5" fillId="4" borderId="1" xfId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5" fillId="0" borderId="3" xfId="2" applyBorder="1" applyAlignment="1">
      <alignment horizontal="center" vertical="center"/>
    </xf>
    <xf numFmtId="178" fontId="5" fillId="0" borderId="3" xfId="2" applyNumberFormat="1" applyBorder="1" applyAlignment="1">
      <alignment horizontal="center" vertical="center"/>
    </xf>
    <xf numFmtId="177" fontId="6" fillId="3" borderId="14" xfId="2" applyNumberFormat="1" applyFont="1" applyFill="1" applyBorder="1" applyAlignment="1">
      <alignment horizontal="center" vertical="center"/>
    </xf>
    <xf numFmtId="0" fontId="5" fillId="0" borderId="6" xfId="2" applyBorder="1" applyAlignment="1">
      <alignment horizontal="center" vertical="center"/>
    </xf>
    <xf numFmtId="38" fontId="5" fillId="4" borderId="6" xfId="1" applyFill="1" applyBorder="1" applyAlignment="1">
      <alignment horizontal="right" vertical="center"/>
    </xf>
    <xf numFmtId="0" fontId="0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178" fontId="0" fillId="0" borderId="3" xfId="1" applyNumberFormat="1" applyFont="1" applyBorder="1" applyAlignment="1">
      <alignment horizontal="center" vertical="center"/>
    </xf>
    <xf numFmtId="177" fontId="6" fillId="3" borderId="5" xfId="1" applyNumberFormat="1" applyFont="1" applyFill="1" applyBorder="1" applyAlignment="1">
      <alignment horizontal="center" vertical="center"/>
    </xf>
    <xf numFmtId="0" fontId="0" fillId="0" borderId="6" xfId="3" applyFont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38" fontId="5" fillId="0" borderId="1" xfId="1" applyBorder="1" applyAlignment="1">
      <alignment vertical="center"/>
    </xf>
    <xf numFmtId="9" fontId="5" fillId="0" borderId="0" xfId="4" applyAlignment="1">
      <alignment vertical="center"/>
    </xf>
  </cellXfs>
  <cellStyles count="5">
    <cellStyle name="パーセント 2" xfId="4" xr:uid="{A4261C86-3805-4700-B790-1BF9E8247A48}"/>
    <cellStyle name="桁区切り 2" xfId="1" xr:uid="{9E7EEA88-E7BA-4E96-B863-E41E53C241F8}"/>
    <cellStyle name="標準" xfId="0" builtinId="0"/>
    <cellStyle name="標準 2" xfId="2" xr:uid="{EA002950-EC3F-4E21-B6EB-FBF637029C9F}"/>
    <cellStyle name="標準_05ナルファルトWP材料数量計算書" xfId="3" xr:uid="{7EA280D3-6403-4609-AE95-DBDBB3F9BB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5A1B7-1942-4245-9BA1-7B9607259D0D}">
  <dimension ref="A1:R31"/>
  <sheetViews>
    <sheetView tabSelected="1" workbookViewId="0">
      <selection activeCell="B2" sqref="B2"/>
    </sheetView>
  </sheetViews>
  <sheetFormatPr defaultColWidth="9" defaultRowHeight="18.75" x14ac:dyDescent="0.4"/>
  <cols>
    <col min="1" max="1" width="1.5" customWidth="1"/>
    <col min="2" max="2" width="19.75" customWidth="1"/>
    <col min="3" max="3" width="24.5" customWidth="1"/>
    <col min="4" max="4" width="16.25" customWidth="1"/>
    <col min="5" max="5" width="3.125" style="3" customWidth="1"/>
    <col min="6" max="6" width="8.5" bestFit="1" customWidth="1"/>
    <col min="7" max="7" width="13.25" customWidth="1"/>
    <col min="8" max="8" width="11.5" customWidth="1"/>
    <col min="9" max="10" width="13.25" customWidth="1"/>
    <col min="11" max="11" width="15.375" customWidth="1"/>
  </cols>
  <sheetData>
    <row r="1" spans="1:18" x14ac:dyDescent="0.4">
      <c r="A1" s="1"/>
      <c r="C1" s="2"/>
      <c r="I1" s="4">
        <v>43549</v>
      </c>
      <c r="J1" s="5"/>
      <c r="K1" s="5"/>
    </row>
    <row r="2" spans="1:18" x14ac:dyDescent="0.4">
      <c r="A2" s="1"/>
      <c r="E2"/>
      <c r="J2" t="s">
        <v>0</v>
      </c>
    </row>
    <row r="3" spans="1:18" ht="19.5" thickBot="1" x14ac:dyDescent="0.45">
      <c r="A3" s="1"/>
      <c r="B3" s="6" t="s">
        <v>1</v>
      </c>
      <c r="C3" s="7" t="s">
        <v>2</v>
      </c>
      <c r="D3" s="7"/>
      <c r="E3"/>
      <c r="F3" s="3"/>
      <c r="H3" s="8"/>
      <c r="I3" s="9"/>
    </row>
    <row r="4" spans="1:18" x14ac:dyDescent="0.4">
      <c r="A4" s="1"/>
      <c r="B4" t="s">
        <v>3</v>
      </c>
      <c r="C4" s="10" t="s">
        <v>4</v>
      </c>
      <c r="E4"/>
      <c r="F4" s="3"/>
      <c r="G4" s="11" t="s">
        <v>5</v>
      </c>
      <c r="H4" s="8"/>
      <c r="I4" s="9"/>
    </row>
    <row r="5" spans="1:18" ht="19.5" customHeight="1" x14ac:dyDescent="0.4">
      <c r="A5" s="1"/>
      <c r="C5" s="12" t="s">
        <v>6</v>
      </c>
      <c r="D5" s="13" t="s">
        <v>7</v>
      </c>
      <c r="E5" s="14" t="s">
        <v>8</v>
      </c>
      <c r="F5" s="15" t="s">
        <v>9</v>
      </c>
      <c r="G5" s="16">
        <v>270</v>
      </c>
      <c r="H5" s="8"/>
      <c r="I5" s="9"/>
    </row>
    <row r="6" spans="1:18" ht="19.5" customHeight="1" x14ac:dyDescent="0.4">
      <c r="A6" s="1"/>
      <c r="C6" s="12" t="s">
        <v>6</v>
      </c>
      <c r="D6" s="13" t="s">
        <v>10</v>
      </c>
      <c r="E6" s="14" t="s">
        <v>11</v>
      </c>
      <c r="F6" s="15" t="s">
        <v>9</v>
      </c>
      <c r="G6" s="16">
        <v>30</v>
      </c>
      <c r="H6" s="8"/>
      <c r="I6" s="9"/>
    </row>
    <row r="7" spans="1:18" ht="19.5" customHeight="1" x14ac:dyDescent="0.4">
      <c r="A7" s="1"/>
      <c r="C7" s="17"/>
      <c r="D7" s="13" t="s">
        <v>12</v>
      </c>
      <c r="E7" s="14"/>
      <c r="F7" s="15" t="s">
        <v>13</v>
      </c>
      <c r="G7" s="18">
        <v>0.4</v>
      </c>
      <c r="H7" s="8"/>
      <c r="I7" s="9"/>
    </row>
    <row r="8" spans="1:18" ht="19.5" customHeight="1" x14ac:dyDescent="0.4">
      <c r="A8" s="1"/>
      <c r="C8" s="12" t="s">
        <v>6</v>
      </c>
      <c r="D8" s="13" t="s">
        <v>14</v>
      </c>
      <c r="E8" s="14"/>
      <c r="F8" s="15" t="s">
        <v>13</v>
      </c>
      <c r="G8" s="18">
        <f>G6/G7</f>
        <v>75</v>
      </c>
      <c r="H8" s="8"/>
      <c r="I8" s="9"/>
    </row>
    <row r="9" spans="1:18" ht="19.5" customHeight="1" x14ac:dyDescent="0.4">
      <c r="A9" s="1"/>
      <c r="C9" s="2"/>
      <c r="D9" s="13" t="s">
        <v>15</v>
      </c>
      <c r="E9" s="14" t="s">
        <v>16</v>
      </c>
      <c r="F9" s="15" t="s">
        <v>9</v>
      </c>
      <c r="G9" s="16"/>
      <c r="H9" s="8"/>
      <c r="I9" s="9"/>
    </row>
    <row r="10" spans="1:18" ht="19.5" customHeight="1" thickBot="1" x14ac:dyDescent="0.45">
      <c r="A10" s="1"/>
      <c r="C10" s="2"/>
      <c r="D10" s="13" t="s">
        <v>17</v>
      </c>
      <c r="E10" s="14"/>
      <c r="F10" s="15" t="s">
        <v>9</v>
      </c>
      <c r="G10" s="19">
        <f>G5+G6+G9</f>
        <v>300</v>
      </c>
      <c r="H10" s="8"/>
      <c r="I10" s="9"/>
    </row>
    <row r="11" spans="1:18" x14ac:dyDescent="0.4">
      <c r="B11" t="s">
        <v>18</v>
      </c>
      <c r="C11" s="10" t="s">
        <v>19</v>
      </c>
      <c r="G11" s="11" t="s">
        <v>20</v>
      </c>
      <c r="R11" s="9"/>
    </row>
    <row r="12" spans="1:18" ht="17.25" customHeight="1" x14ac:dyDescent="0.4">
      <c r="B12" s="20" t="s">
        <v>21</v>
      </c>
      <c r="C12" s="20" t="s">
        <v>22</v>
      </c>
      <c r="D12" s="20" t="s">
        <v>23</v>
      </c>
      <c r="E12" s="15"/>
      <c r="F12" s="15"/>
      <c r="G12" s="21" t="s">
        <v>24</v>
      </c>
      <c r="H12" s="22" t="s">
        <v>25</v>
      </c>
      <c r="I12" s="23" t="s">
        <v>26</v>
      </c>
      <c r="J12" s="23" t="s">
        <v>27</v>
      </c>
      <c r="K12" s="20" t="s">
        <v>28</v>
      </c>
      <c r="R12" s="24"/>
    </row>
    <row r="13" spans="1:18" ht="17.25" customHeight="1" x14ac:dyDescent="0.4">
      <c r="B13" s="25" t="s">
        <v>29</v>
      </c>
      <c r="C13" s="26" t="s">
        <v>30</v>
      </c>
      <c r="D13" s="27" t="s">
        <v>31</v>
      </c>
      <c r="E13" s="28" t="s">
        <v>32</v>
      </c>
      <c r="F13" s="29"/>
      <c r="G13" s="30" t="s">
        <v>33</v>
      </c>
      <c r="H13" s="31" t="s">
        <v>34</v>
      </c>
      <c r="I13" s="32"/>
      <c r="J13" s="33" t="s">
        <v>35</v>
      </c>
      <c r="K13" s="34" t="s">
        <v>36</v>
      </c>
    </row>
    <row r="14" spans="1:18" ht="17.25" customHeight="1" thickBot="1" x14ac:dyDescent="0.45">
      <c r="B14" s="35"/>
      <c r="C14" s="36"/>
      <c r="D14" s="37" t="s">
        <v>37</v>
      </c>
      <c r="E14" s="38" t="s">
        <v>32</v>
      </c>
      <c r="F14" s="39">
        <f>ROUNDUP(G10*0.2/10,0)</f>
        <v>6</v>
      </c>
      <c r="G14" s="40">
        <f>F14</f>
        <v>6</v>
      </c>
      <c r="H14" s="22" t="s">
        <v>34</v>
      </c>
      <c r="I14" s="41"/>
      <c r="J14" s="42">
        <f t="shared" ref="J14:J19" si="0">G14*I14</f>
        <v>0</v>
      </c>
      <c r="K14" s="43"/>
      <c r="L14" s="44"/>
    </row>
    <row r="15" spans="1:18" ht="17.25" customHeight="1" x14ac:dyDescent="0.4">
      <c r="B15" t="s">
        <v>38</v>
      </c>
      <c r="C15" s="45"/>
      <c r="D15" s="45"/>
      <c r="E15" s="45"/>
      <c r="F15" s="45"/>
      <c r="G15" s="45"/>
      <c r="H15" s="45"/>
      <c r="I15" s="45"/>
      <c r="J15" s="45"/>
      <c r="K15" s="45"/>
      <c r="L15" s="44"/>
    </row>
    <row r="16" spans="1:18" ht="17.25" customHeight="1" thickBot="1" x14ac:dyDescent="0.45">
      <c r="B16" s="46" t="s">
        <v>39</v>
      </c>
      <c r="C16" s="45"/>
      <c r="D16" s="47"/>
      <c r="E16" s="47"/>
      <c r="F16" s="48"/>
      <c r="G16" s="49"/>
      <c r="H16" s="47"/>
      <c r="I16" s="50"/>
      <c r="J16" s="51"/>
      <c r="K16" s="52"/>
      <c r="L16" s="44"/>
    </row>
    <row r="17" spans="2:18" ht="17.25" customHeight="1" x14ac:dyDescent="0.4">
      <c r="B17" s="25" t="s">
        <v>40</v>
      </c>
      <c r="C17" s="53" t="s">
        <v>41</v>
      </c>
      <c r="D17" s="20" t="s">
        <v>42</v>
      </c>
      <c r="E17" s="20" t="s">
        <v>43</v>
      </c>
      <c r="F17" s="54">
        <f>($G$8/(15.9*2)+$G$8/(15.9*5))*1.1</f>
        <v>3.6320754716981134</v>
      </c>
      <c r="G17" s="55">
        <f>ROUNDUP(F17,0)</f>
        <v>4</v>
      </c>
      <c r="H17" s="22" t="s">
        <v>44</v>
      </c>
      <c r="I17" s="41"/>
      <c r="J17" s="42">
        <f t="shared" si="0"/>
        <v>0</v>
      </c>
      <c r="K17" s="56"/>
      <c r="L17" s="44"/>
    </row>
    <row r="18" spans="2:18" ht="17.25" customHeight="1" x14ac:dyDescent="0.4">
      <c r="B18" s="35"/>
      <c r="C18" s="57" t="s">
        <v>45</v>
      </c>
      <c r="D18" s="38" t="s">
        <v>46</v>
      </c>
      <c r="E18" s="38" t="s">
        <v>43</v>
      </c>
      <c r="F18" s="54">
        <f>($G$5-$G$8*0.5)/(15.9*0.9)*1.1</f>
        <v>17.872117400419288</v>
      </c>
      <c r="G18" s="58">
        <f>ROUNDUP(F18,0)</f>
        <v>18</v>
      </c>
      <c r="H18" s="59" t="s">
        <v>44</v>
      </c>
      <c r="I18" s="41"/>
      <c r="J18" s="42">
        <f t="shared" si="0"/>
        <v>0</v>
      </c>
      <c r="K18" s="56"/>
      <c r="L18" s="44"/>
    </row>
    <row r="19" spans="2:18" ht="17.25" customHeight="1" x14ac:dyDescent="0.4">
      <c r="B19" s="20" t="s">
        <v>47</v>
      </c>
      <c r="C19" s="60" t="s">
        <v>48</v>
      </c>
      <c r="D19" s="25" t="s">
        <v>49</v>
      </c>
      <c r="E19" s="20" t="s">
        <v>32</v>
      </c>
      <c r="F19" s="54">
        <f>((G17*0.4)+F24*100*0.2)*1.1/18</f>
        <v>5.2201111111111107</v>
      </c>
      <c r="G19" s="61">
        <f>ROUNDUP(SUM(F19:F21),0)</f>
        <v>30</v>
      </c>
      <c r="H19" s="22" t="s">
        <v>50</v>
      </c>
      <c r="I19" s="62"/>
      <c r="J19" s="62">
        <f t="shared" si="0"/>
        <v>0</v>
      </c>
      <c r="K19" s="25" t="s">
        <v>36</v>
      </c>
      <c r="L19" s="10"/>
      <c r="Q19" s="9"/>
    </row>
    <row r="20" spans="2:18" ht="17.25" customHeight="1" x14ac:dyDescent="0.4">
      <c r="B20" s="20" t="s">
        <v>51</v>
      </c>
      <c r="C20" s="63"/>
      <c r="D20" s="64"/>
      <c r="E20" s="20" t="s">
        <v>32</v>
      </c>
      <c r="F20" s="54">
        <f>(G6+G8*0.2)*1.1*0.8/18</f>
        <v>2.2000000000000006</v>
      </c>
      <c r="G20" s="65"/>
      <c r="H20" s="22" t="s">
        <v>52</v>
      </c>
      <c r="I20" s="66"/>
      <c r="J20" s="66"/>
      <c r="K20" s="64"/>
      <c r="L20" s="10"/>
      <c r="Q20" s="9"/>
    </row>
    <row r="21" spans="2:18" ht="17.25" customHeight="1" x14ac:dyDescent="0.4">
      <c r="B21" s="20" t="s">
        <v>53</v>
      </c>
      <c r="C21" s="67"/>
      <c r="D21" s="35"/>
      <c r="E21" s="20" t="s">
        <v>32</v>
      </c>
      <c r="F21" s="54">
        <f>(G10*1.2)*1.1/18</f>
        <v>22.000000000000004</v>
      </c>
      <c r="G21" s="68"/>
      <c r="H21" s="69" t="s">
        <v>54</v>
      </c>
      <c r="I21" s="70"/>
      <c r="J21" s="70"/>
      <c r="K21" s="64"/>
      <c r="L21" s="71"/>
      <c r="R21" s="9"/>
    </row>
    <row r="22" spans="2:18" ht="27" customHeight="1" x14ac:dyDescent="0.4">
      <c r="B22" s="37" t="s">
        <v>55</v>
      </c>
      <c r="C22" s="72" t="s">
        <v>56</v>
      </c>
      <c r="D22" s="73" t="s">
        <v>57</v>
      </c>
      <c r="E22" s="15" t="s">
        <v>32</v>
      </c>
      <c r="F22" s="54">
        <f>SUM(G19)*18/23</f>
        <v>23.478260869565219</v>
      </c>
      <c r="G22" s="74">
        <f t="shared" ref="G22" si="1">ROUNDUP(F22,0)</f>
        <v>24</v>
      </c>
      <c r="H22" s="22"/>
      <c r="I22" s="75"/>
      <c r="J22" s="42">
        <f t="shared" ref="J22:J25" si="2">G22*I22</f>
        <v>0</v>
      </c>
      <c r="K22" s="35"/>
      <c r="L22" s="10"/>
    </row>
    <row r="23" spans="2:18" ht="17.25" customHeight="1" x14ac:dyDescent="0.4">
      <c r="B23" s="20" t="s">
        <v>58</v>
      </c>
      <c r="C23" s="53" t="s">
        <v>59</v>
      </c>
      <c r="D23" s="20" t="s">
        <v>60</v>
      </c>
      <c r="E23" s="15" t="s">
        <v>43</v>
      </c>
      <c r="F23" s="54">
        <f>(G6+G8*0.2+G17*0.4)*1.1/100</f>
        <v>0.51260000000000006</v>
      </c>
      <c r="G23" s="76">
        <f>ROUNDUP(F23,0)</f>
        <v>1</v>
      </c>
      <c r="H23" s="22" t="s">
        <v>61</v>
      </c>
      <c r="I23" s="41"/>
      <c r="J23" s="42">
        <f t="shared" si="2"/>
        <v>0</v>
      </c>
      <c r="L23" s="10"/>
    </row>
    <row r="24" spans="2:18" ht="17.25" customHeight="1" x14ac:dyDescent="0.4">
      <c r="B24" s="20" t="s">
        <v>62</v>
      </c>
      <c r="C24" s="53" t="s">
        <v>63</v>
      </c>
      <c r="D24" s="20" t="s">
        <v>60</v>
      </c>
      <c r="E24" s="15" t="s">
        <v>43</v>
      </c>
      <c r="F24" s="54">
        <f>($G$18*17+G8)*1.1/100</f>
        <v>4.1909999999999998</v>
      </c>
      <c r="G24" s="76">
        <f>ROUNDUP(F24,0)</f>
        <v>5</v>
      </c>
      <c r="H24" s="22" t="s">
        <v>44</v>
      </c>
      <c r="I24" s="41"/>
      <c r="J24" s="42">
        <f t="shared" si="2"/>
        <v>0</v>
      </c>
      <c r="L24" s="10"/>
    </row>
    <row r="25" spans="2:18" ht="17.25" customHeight="1" x14ac:dyDescent="0.4">
      <c r="B25" s="77" t="s">
        <v>64</v>
      </c>
      <c r="C25" s="78" t="s">
        <v>65</v>
      </c>
      <c r="D25" s="77" t="s">
        <v>66</v>
      </c>
      <c r="E25" s="79" t="s">
        <v>67</v>
      </c>
      <c r="F25" s="80">
        <f>G5/(0.91*1.82)</f>
        <v>163.02378939741575</v>
      </c>
      <c r="G25" s="81">
        <f>ROUNDUP(F25,0)</f>
        <v>164</v>
      </c>
      <c r="H25" s="82"/>
      <c r="I25" s="83"/>
      <c r="J25" s="42">
        <f t="shared" si="2"/>
        <v>0</v>
      </c>
      <c r="L25" s="10"/>
    </row>
    <row r="26" spans="2:18" ht="17.25" customHeight="1" x14ac:dyDescent="0.4">
      <c r="B26" s="20" t="s">
        <v>68</v>
      </c>
      <c r="C26" s="53" t="s">
        <v>69</v>
      </c>
      <c r="D26" s="20" t="s">
        <v>70</v>
      </c>
      <c r="E26" s="20" t="s">
        <v>43</v>
      </c>
      <c r="F26" s="54">
        <f>G5/(1.5*50)</f>
        <v>3.6</v>
      </c>
      <c r="G26" s="76">
        <f>ROUNDUP(F26,0)</f>
        <v>4</v>
      </c>
      <c r="H26" s="22"/>
      <c r="I26" s="83"/>
      <c r="J26" s="42">
        <f>G26*I26</f>
        <v>0</v>
      </c>
      <c r="L26" s="10"/>
    </row>
    <row r="27" spans="2:18" ht="16.5" customHeight="1" thickBot="1" x14ac:dyDescent="0.45">
      <c r="B27" s="84" t="s">
        <v>71</v>
      </c>
      <c r="C27" s="85" t="s">
        <v>72</v>
      </c>
      <c r="D27" s="84"/>
      <c r="E27" s="84" t="s">
        <v>73</v>
      </c>
      <c r="F27" s="86">
        <f>G6*12</f>
        <v>360</v>
      </c>
      <c r="G27" s="87">
        <f>ROUNDUP(F27,-3)</f>
        <v>1000</v>
      </c>
      <c r="H27" s="88" t="s">
        <v>74</v>
      </c>
      <c r="I27" s="83"/>
      <c r="J27" s="42">
        <f>G27*I27</f>
        <v>0</v>
      </c>
      <c r="L27" s="10"/>
    </row>
    <row r="28" spans="2:18" ht="17.25" customHeight="1" x14ac:dyDescent="0.4">
      <c r="H28" s="89" t="s">
        <v>75</v>
      </c>
      <c r="I28" s="90"/>
      <c r="J28" s="42">
        <f>SUM(J13:J27)</f>
        <v>0</v>
      </c>
      <c r="L28" s="10"/>
    </row>
    <row r="29" spans="2:18" ht="17.25" customHeight="1" x14ac:dyDescent="0.4">
      <c r="H29" s="91" t="s">
        <v>76</v>
      </c>
      <c r="I29" s="91"/>
      <c r="J29" s="92">
        <f>J28/G10</f>
        <v>0</v>
      </c>
      <c r="L29" s="10"/>
    </row>
    <row r="30" spans="2:18" x14ac:dyDescent="0.4">
      <c r="L30" s="10"/>
    </row>
    <row r="31" spans="2:18" x14ac:dyDescent="0.4">
      <c r="B31" t="s">
        <v>77</v>
      </c>
      <c r="L31" s="93"/>
    </row>
  </sheetData>
  <mergeCells count="13">
    <mergeCell ref="K19:K22"/>
    <mergeCell ref="H28:I28"/>
    <mergeCell ref="H29:I29"/>
    <mergeCell ref="I1:K1"/>
    <mergeCell ref="B13:B14"/>
    <mergeCell ref="C13:C14"/>
    <mergeCell ref="K13:K14"/>
    <mergeCell ref="B17:B18"/>
    <mergeCell ref="C19:C21"/>
    <mergeCell ref="D19:D21"/>
    <mergeCell ref="G19:G21"/>
    <mergeCell ref="I19:I21"/>
    <mergeCell ref="J19:J2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NZ-20-PD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naruse2</dc:creator>
  <cp:lastModifiedBy>naruse2</cp:lastModifiedBy>
  <cp:lastPrinted>2019-02-02T01:42:38Z</cp:lastPrinted>
  <dcterms:created xsi:type="dcterms:W3CDTF">2019-02-02T01:29:29Z</dcterms:created>
  <dcterms:modified xsi:type="dcterms:W3CDTF">2019-03-26T07:38:01Z</dcterms:modified>
</cp:coreProperties>
</file>