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保護2kg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<sst xmlns="http://schemas.openxmlformats.org/spreadsheetml/2006/main" count="78" uniqueCount="66">
  <si>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ナルファルト防水　NWW-Y02-PM　　材料数量計算書</t>
  </si>
  <si>
    <t>モルタルで保護される箇所の防水に適用する(屋根・浴室･厨房・便所等）</t>
  </si>
  <si>
    <t>1）</t>
  </si>
  <si>
    <t>施工数量</t>
  </si>
  <si>
    <t>（Ⅰ欄色地枠に施工数量を入力してください）</t>
  </si>
  <si>
    <t>Ⅰ欄</t>
  </si>
  <si>
    <t>床</t>
  </si>
  <si>
    <t>①</t>
  </si>
  <si>
    <t>㎡</t>
  </si>
  <si>
    <t>立上り</t>
  </si>
  <si>
    <t>②</t>
  </si>
  <si>
    <t>　　立上り　高さ</t>
  </si>
  <si>
    <t>ｍ</t>
  </si>
  <si>
    <t>　　立上り　長さ</t>
  </si>
  <si>
    <t>総施工数量</t>
  </si>
  <si>
    <t>①＋②+③</t>
  </si>
  <si>
    <t>2）</t>
  </si>
  <si>
    <t>材料計算</t>
  </si>
  <si>
    <t>（Ⅱ欄の材料数量を発注してください）</t>
  </si>
  <si>
    <t>Ⅱ欄</t>
  </si>
  <si>
    <t>分類</t>
  </si>
  <si>
    <t>使用材料</t>
  </si>
  <si>
    <t>荷姿</t>
  </si>
  <si>
    <t>所要量</t>
  </si>
  <si>
    <t>概算発注数量</t>
  </si>
  <si>
    <t>使用量</t>
  </si>
  <si>
    <t>仕切単価</t>
  </si>
  <si>
    <t>金額</t>
  </si>
  <si>
    <t>備考</t>
  </si>
  <si>
    <t>ﾌﾟﾗｲﾏｰ</t>
  </si>
  <si>
    <t>ナルファルトプライマー</t>
  </si>
  <si>
    <t>2kg　（WP同梱、無償）</t>
  </si>
  <si>
    <t>缶</t>
  </si>
  <si>
    <t>手配無用</t>
  </si>
  <si>
    <t>0.2kg/㎡</t>
  </si>
  <si>
    <t>算入不要</t>
  </si>
  <si>
    <t>どちらか選択</t>
  </si>
  <si>
    <t>10kg缶　(別売り）</t>
  </si>
  <si>
    <t>防水材料</t>
  </si>
  <si>
    <t>ナルファルトWP</t>
  </si>
  <si>
    <t>18kgﾎﾟﾘﾍﾟｰﾙ缶</t>
  </si>
  <si>
    <t>2 kg/㎡</t>
  </si>
  <si>
    <t>増張り用防水材</t>
  </si>
  <si>
    <t>0.2kg/m</t>
  </si>
  <si>
    <t>(荷姿23kgの場合）</t>
  </si>
  <si>
    <t>23kgﾎﾟﾘﾍﾟｰﾙ缶</t>
  </si>
  <si>
    <t>補強布</t>
  </si>
  <si>
    <t>不織布　　W1050</t>
  </si>
  <si>
    <t>100ｍ巻</t>
  </si>
  <si>
    <t>巻</t>
  </si>
  <si>
    <t>1.1㎡／㎡</t>
  </si>
  <si>
    <t>増張り用補強布</t>
  </si>
  <si>
    <t>不織布　　W200</t>
  </si>
  <si>
    <t>1.1ｍ/ｍ</t>
  </si>
  <si>
    <t>床　絶縁シート</t>
  </si>
  <si>
    <t>ﾎﾟﾘｴﾁﾚﾝﾌｨﾙﾑ　t0.15</t>
  </si>
  <si>
    <t>t0.15 1.8×50m</t>
  </si>
  <si>
    <t>別途調達可</t>
  </si>
  <si>
    <t>立上り　トンボ</t>
  </si>
  <si>
    <t>トンボ</t>
  </si>
  <si>
    <t>ケ</t>
  </si>
  <si>
    <t>12ケ/㎡</t>
  </si>
  <si>
    <t>材料費計</t>
  </si>
  <si>
    <t>積算は概算です。　施工に当たっては不足分を追加手配してください。</t>
  </si>
  <si>
    <t>材料単価</t>
  </si>
  <si>
    <t>円/㎡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</si>
</sst>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11]YYYY\年MM\月DD\日"/>
    <numFmt numFmtId="166" formatCode="0.00"/>
    <numFmt numFmtId="167" formatCode="0_ "/>
    <numFmt numFmtId="168" formatCode="[$-411]#,##0;[RED]\-#,##0"/>
    <numFmt numFmtId="169" formatCode="0.0_ "/>
  </numFmts>
  <fonts count="9">
    <font>
      <sz val="11"/>
      <name val="ＭＳ Ｐゴシック"/>
      <family val="3"/>
    </font>
    <font>
      <sz val="10"/>
      <name val="Arial"/>
      <family val="0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0" fillId="0" borderId="0" applyBorder="0" applyProtection="0">
      <alignment/>
    </xf>
  </cellStyleXfs>
  <cellXfs count="4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0" fillId="0" borderId="2" xfId="0" applyFont="1" applyBorder="1" applyAlignment="1">
      <alignment horizontal="right" vertical="center"/>
    </xf>
    <xf numFmtId="164" fontId="0" fillId="0" borderId="3" xfId="0" applyFont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2" fillId="3" borderId="4" xfId="0" applyNumberFormat="1" applyFont="1" applyFill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3" borderId="4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3" fillId="4" borderId="2" xfId="0" applyFont="1" applyFill="1" applyBorder="1" applyAlignment="1">
      <alignment horizontal="center" vertical="center"/>
    </xf>
    <xf numFmtId="164" fontId="0" fillId="4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8" fontId="5" fillId="5" borderId="4" xfId="23" applyFont="1" applyFill="1" applyBorder="1" applyAlignment="1" applyProtection="1">
      <alignment horizontal="center" vertical="center"/>
      <protection/>
    </xf>
    <xf numFmtId="168" fontId="0" fillId="5" borderId="7" xfId="23" applyFont="1" applyFill="1" applyBorder="1" applyAlignment="1" applyProtection="1">
      <alignment horizontal="center" vertical="center"/>
      <protection/>
    </xf>
    <xf numFmtId="168" fontId="5" fillId="5" borderId="7" xfId="23" applyFont="1" applyFill="1" applyBorder="1" applyAlignment="1" applyProtection="1">
      <alignment horizontal="center" vertical="center"/>
      <protection/>
    </xf>
    <xf numFmtId="164" fontId="4" fillId="4" borderId="7" xfId="0" applyFont="1" applyFill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168" fontId="7" fillId="4" borderId="4" xfId="23" applyFont="1" applyFill="1" applyBorder="1" applyAlignment="1" applyProtection="1">
      <alignment horizontal="center" vertical="center"/>
      <protection/>
    </xf>
    <xf numFmtId="168" fontId="0" fillId="4" borderId="2" xfId="23" applyFont="1" applyFill="1" applyBorder="1" applyAlignment="1" applyProtection="1">
      <alignment horizontal="center" vertical="center"/>
      <protection/>
    </xf>
    <xf numFmtId="168" fontId="0" fillId="4" borderId="2" xfId="23" applyFont="1" applyFill="1" applyBorder="1" applyAlignment="1" applyProtection="1">
      <alignment vertical="center"/>
      <protection/>
    </xf>
    <xf numFmtId="169" fontId="0" fillId="0" borderId="3" xfId="0" applyNumberFormat="1" applyBorder="1" applyAlignment="1">
      <alignment horizontal="center" vertical="center"/>
    </xf>
    <xf numFmtId="167" fontId="2" fillId="3" borderId="4" xfId="0" applyNumberFormat="1" applyFont="1" applyFill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8" fontId="0" fillId="4" borderId="2" xfId="23" applyFont="1" applyFill="1" applyBorder="1" applyAlignment="1" applyProtection="1">
      <alignment horizontal="right" vertical="center"/>
      <protection/>
    </xf>
    <xf numFmtId="164" fontId="4" fillId="4" borderId="2" xfId="0" applyFont="1" applyFill="1" applyBorder="1" applyAlignment="1">
      <alignment horizontal="center" vertical="center"/>
    </xf>
    <xf numFmtId="168" fontId="8" fillId="4" borderId="4" xfId="23" applyFont="1" applyFill="1" applyBorder="1" applyAlignment="1" applyProtection="1">
      <alignment horizontal="center" vertical="center"/>
      <protection/>
    </xf>
    <xf numFmtId="168" fontId="2" fillId="3" borderId="4" xfId="23" applyFont="1" applyFill="1" applyBorder="1" applyAlignment="1" applyProtection="1">
      <alignment horizontal="center" vertical="center"/>
      <protection/>
    </xf>
    <xf numFmtId="164" fontId="0" fillId="0" borderId="2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9" fontId="0" fillId="0" borderId="3" xfId="20" applyNumberFormat="1" applyFont="1" applyBorder="1" applyAlignment="1">
      <alignment horizontal="center" vertical="center"/>
      <protection/>
    </xf>
    <xf numFmtId="164" fontId="0" fillId="0" borderId="6" xfId="20" applyFont="1" applyBorder="1" applyAlignment="1">
      <alignment horizontal="center" vertical="center"/>
      <protection/>
    </xf>
    <xf numFmtId="169" fontId="0" fillId="0" borderId="3" xfId="23" applyNumberFormat="1" applyFont="1" applyBorder="1" applyAlignment="1" applyProtection="1">
      <alignment horizontal="center" vertical="center"/>
      <protection/>
    </xf>
    <xf numFmtId="168" fontId="2" fillId="3" borderId="5" xfId="23" applyFont="1" applyFill="1" applyBorder="1" applyAlignment="1" applyProtection="1">
      <alignment horizontal="center" vertical="center"/>
      <protection/>
    </xf>
    <xf numFmtId="164" fontId="0" fillId="6" borderId="2" xfId="0" applyFont="1" applyFill="1" applyBorder="1" applyAlignment="1">
      <alignment horizontal="center" vertical="center"/>
    </xf>
    <xf numFmtId="168" fontId="0" fillId="0" borderId="2" xfId="0" applyNumberFormat="1" applyBorder="1" applyAlignment="1">
      <alignment vertical="center"/>
    </xf>
    <xf numFmtId="168" fontId="0" fillId="0" borderId="2" xfId="23" applyFont="1" applyBorder="1" applyAlignment="1" applyProtection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G10" sqref="G10"/>
    </sheetView>
  </sheetViews>
  <sheetFormatPr defaultColWidth="8.00390625" defaultRowHeight="13.5"/>
  <cols>
    <col min="1" max="1" width="3.625" style="1" customWidth="1"/>
    <col min="2" max="2" width="16.25390625" style="1" customWidth="1"/>
    <col min="3" max="3" width="24.625" style="1" customWidth="1"/>
    <col min="4" max="4" width="21.125" style="1" customWidth="1"/>
    <col min="5" max="5" width="3.375" style="2" customWidth="1"/>
    <col min="6" max="6" width="13.75390625" style="1" customWidth="1"/>
    <col min="7" max="7" width="13.625" style="1" customWidth="1"/>
    <col min="8" max="8" width="10.875" style="1" customWidth="1"/>
    <col min="9" max="9" width="11.25390625" style="1" customWidth="1"/>
    <col min="10" max="10" width="10.625" style="1" customWidth="1"/>
    <col min="11" max="11" width="12.625" style="1" customWidth="1"/>
    <col min="12" max="16384" width="9.00390625" style="1" customWidth="1"/>
  </cols>
  <sheetData>
    <row r="1" spans="9:11" ht="13.5">
      <c r="I1" s="3">
        <v>44387</v>
      </c>
      <c r="J1" s="3"/>
      <c r="K1" s="3"/>
    </row>
    <row r="4" spans="2:6" ht="17.25">
      <c r="B4" s="4" t="s">
        <v>0</v>
      </c>
      <c r="C4" s="5"/>
      <c r="D4" s="5"/>
      <c r="E4" s="6"/>
      <c r="F4" s="5"/>
    </row>
    <row r="5" spans="2:4" ht="13.5">
      <c r="B5" s="7"/>
      <c r="C5" s="7" t="s">
        <v>1</v>
      </c>
      <c r="D5" s="7"/>
    </row>
    <row r="6" spans="1:3" ht="14.25">
      <c r="A6" s="1" t="s">
        <v>2</v>
      </c>
      <c r="B6" s="1" t="s">
        <v>3</v>
      </c>
      <c r="C6" s="8" t="s">
        <v>4</v>
      </c>
    </row>
    <row r="7" ht="19.5" customHeight="1">
      <c r="F7" s="9" t="s">
        <v>5</v>
      </c>
    </row>
    <row r="8" spans="3:6" ht="18" customHeight="1">
      <c r="C8" s="10" t="s">
        <v>6</v>
      </c>
      <c r="D8" s="11" t="s">
        <v>7</v>
      </c>
      <c r="E8" s="12" t="s">
        <v>8</v>
      </c>
      <c r="F8" s="13">
        <v>45.4</v>
      </c>
    </row>
    <row r="9" spans="3:6" ht="18" customHeight="1">
      <c r="C9" s="10" t="s">
        <v>9</v>
      </c>
      <c r="D9" s="11" t="s">
        <v>10</v>
      </c>
      <c r="E9" s="12" t="s">
        <v>8</v>
      </c>
      <c r="F9" s="13">
        <v>13.413</v>
      </c>
    </row>
    <row r="10" spans="3:6" ht="18" customHeight="1">
      <c r="C10" s="10" t="s">
        <v>11</v>
      </c>
      <c r="D10" s="11"/>
      <c r="E10" s="12" t="s">
        <v>12</v>
      </c>
      <c r="F10" s="14">
        <v>0</v>
      </c>
    </row>
    <row r="11" spans="3:6" ht="18" customHeight="1">
      <c r="C11" s="10" t="s">
        <v>13</v>
      </c>
      <c r="D11" s="11"/>
      <c r="E11" s="12" t="s">
        <v>12</v>
      </c>
      <c r="F11" s="14">
        <v>0</v>
      </c>
    </row>
    <row r="12" spans="3:6" ht="18" customHeight="1">
      <c r="C12" s="10" t="s">
        <v>14</v>
      </c>
      <c r="D12" s="11" t="s">
        <v>15</v>
      </c>
      <c r="E12" s="12" t="s">
        <v>8</v>
      </c>
      <c r="F12" s="15">
        <f>F8+F9</f>
        <v>58.813</v>
      </c>
    </row>
    <row r="13" ht="14.25"/>
    <row r="14" spans="1:7" ht="27.75" customHeight="1">
      <c r="A14" s="1" t="s">
        <v>16</v>
      </c>
      <c r="B14" s="1" t="s">
        <v>17</v>
      </c>
      <c r="C14" s="8" t="s">
        <v>18</v>
      </c>
      <c r="F14" s="12"/>
      <c r="G14" s="9" t="s">
        <v>19</v>
      </c>
    </row>
    <row r="15" spans="2:11" ht="20.25" customHeight="1">
      <c r="B15" s="16" t="s">
        <v>20</v>
      </c>
      <c r="C15" s="16" t="s">
        <v>21</v>
      </c>
      <c r="D15" s="16" t="s">
        <v>22</v>
      </c>
      <c r="E15" s="12"/>
      <c r="F15" s="12" t="s">
        <v>23</v>
      </c>
      <c r="G15" s="17" t="s">
        <v>24</v>
      </c>
      <c r="H15" s="18" t="s">
        <v>25</v>
      </c>
      <c r="I15" s="19" t="s">
        <v>26</v>
      </c>
      <c r="J15" s="20" t="s">
        <v>27</v>
      </c>
      <c r="K15" s="16" t="s">
        <v>28</v>
      </c>
    </row>
    <row r="16" spans="2:11" ht="17.25" customHeight="1">
      <c r="B16" s="16" t="s">
        <v>29</v>
      </c>
      <c r="C16" s="21" t="s">
        <v>30</v>
      </c>
      <c r="D16" s="22" t="s">
        <v>31</v>
      </c>
      <c r="E16" s="12" t="s">
        <v>32</v>
      </c>
      <c r="F16" s="23">
        <f>ROUNDUP(F12*0.2/2,0)</f>
        <v>6</v>
      </c>
      <c r="G16" s="24" t="s">
        <v>33</v>
      </c>
      <c r="H16" s="18" t="s">
        <v>34</v>
      </c>
      <c r="I16" s="25"/>
      <c r="J16" s="26" t="s">
        <v>35</v>
      </c>
      <c r="K16" s="16" t="s">
        <v>36</v>
      </c>
    </row>
    <row r="17" spans="2:11" ht="17.25" customHeight="1">
      <c r="B17" s="16"/>
      <c r="C17" s="21"/>
      <c r="D17" s="27" t="s">
        <v>37</v>
      </c>
      <c r="E17" s="28" t="s">
        <v>32</v>
      </c>
      <c r="F17" s="29">
        <f>ROUNDUP(F12*0.2/10,0)</f>
        <v>2</v>
      </c>
      <c r="G17" s="30">
        <f>F17</f>
        <v>2</v>
      </c>
      <c r="H17" s="18" t="s">
        <v>34</v>
      </c>
      <c r="I17" s="31"/>
      <c r="J17" s="32">
        <f aca="true" t="shared" si="0" ref="J17:J18">G17*I17</f>
        <v>0</v>
      </c>
      <c r="K17" s="16"/>
    </row>
    <row r="18" spans="2:11" ht="17.25" customHeight="1">
      <c r="B18" s="16" t="s">
        <v>38</v>
      </c>
      <c r="C18" s="21" t="s">
        <v>39</v>
      </c>
      <c r="D18" s="16" t="s">
        <v>40</v>
      </c>
      <c r="E18" s="12" t="s">
        <v>32</v>
      </c>
      <c r="F18" s="33">
        <f>F12*2/18</f>
        <v>6.53477777777778</v>
      </c>
      <c r="G18" s="34">
        <f>ROUNDUP(F18+F19,0)</f>
        <v>7</v>
      </c>
      <c r="H18" s="35" t="s">
        <v>41</v>
      </c>
      <c r="I18" s="31"/>
      <c r="J18" s="36">
        <f t="shared" si="0"/>
        <v>0</v>
      </c>
      <c r="K18" s="16" t="s">
        <v>36</v>
      </c>
    </row>
    <row r="19" spans="2:11" ht="17.25" customHeight="1">
      <c r="B19" s="16" t="s">
        <v>42</v>
      </c>
      <c r="C19" s="21"/>
      <c r="D19" s="16"/>
      <c r="E19" s="12" t="s">
        <v>32</v>
      </c>
      <c r="F19" s="33">
        <f>F11*0.2*1/18</f>
        <v>0</v>
      </c>
      <c r="G19" s="34"/>
      <c r="H19" s="18" t="s">
        <v>43</v>
      </c>
      <c r="I19" s="31"/>
      <c r="J19" s="36"/>
      <c r="K19" s="16"/>
    </row>
    <row r="20" spans="2:11" ht="17.25" customHeight="1">
      <c r="B20" s="37" t="s">
        <v>44</v>
      </c>
      <c r="C20" s="21"/>
      <c r="D20" s="37" t="s">
        <v>45</v>
      </c>
      <c r="E20" s="12" t="s">
        <v>32</v>
      </c>
      <c r="F20" s="33">
        <f>(F18+F19)/23*18</f>
        <v>5.11417391304348</v>
      </c>
      <c r="G20" s="38">
        <f aca="true" t="shared" si="1" ref="G20:G23">ROUNDUP(F20,0)</f>
        <v>6</v>
      </c>
      <c r="H20" s="18"/>
      <c r="I20" s="31"/>
      <c r="J20" s="32">
        <f aca="true" t="shared" si="2" ref="J20:J24">G20*I20</f>
        <v>0</v>
      </c>
      <c r="K20" s="16"/>
    </row>
    <row r="21" spans="2:11" ht="17.25" customHeight="1">
      <c r="B21" s="16" t="s">
        <v>46</v>
      </c>
      <c r="C21" s="21" t="s">
        <v>47</v>
      </c>
      <c r="D21" s="16" t="s">
        <v>48</v>
      </c>
      <c r="E21" s="12" t="s">
        <v>49</v>
      </c>
      <c r="F21" s="33">
        <f>F12*1.1/100</f>
        <v>0.6469429999999999</v>
      </c>
      <c r="G21" s="39">
        <f t="shared" si="1"/>
        <v>1</v>
      </c>
      <c r="H21" s="18" t="s">
        <v>50</v>
      </c>
      <c r="I21" s="32"/>
      <c r="J21" s="32">
        <f t="shared" si="2"/>
        <v>0</v>
      </c>
      <c r="K21" s="16"/>
    </row>
    <row r="22" spans="2:11" ht="17.25" customHeight="1">
      <c r="B22" s="16" t="s">
        <v>51</v>
      </c>
      <c r="C22" s="21" t="s">
        <v>52</v>
      </c>
      <c r="D22" s="16" t="s">
        <v>48</v>
      </c>
      <c r="E22" s="12" t="s">
        <v>49</v>
      </c>
      <c r="F22" s="33">
        <f>F11*1.1/100</f>
        <v>0</v>
      </c>
      <c r="G22" s="39">
        <f t="shared" si="1"/>
        <v>0</v>
      </c>
      <c r="H22" s="18" t="s">
        <v>53</v>
      </c>
      <c r="I22" s="32"/>
      <c r="J22" s="32">
        <f t="shared" si="2"/>
        <v>0</v>
      </c>
      <c r="K22" s="16"/>
    </row>
    <row r="23" spans="2:11" ht="19.5" customHeight="1">
      <c r="B23" s="40" t="s">
        <v>54</v>
      </c>
      <c r="C23" s="41" t="s">
        <v>55</v>
      </c>
      <c r="D23" s="40" t="s">
        <v>56</v>
      </c>
      <c r="E23" s="40" t="s">
        <v>49</v>
      </c>
      <c r="F23" s="42">
        <f>F8/(1.8*50)</f>
        <v>0.504444444444444</v>
      </c>
      <c r="G23" s="39">
        <f t="shared" si="1"/>
        <v>1</v>
      </c>
      <c r="H23" s="43"/>
      <c r="I23" s="32"/>
      <c r="J23" s="32">
        <f t="shared" si="2"/>
        <v>0</v>
      </c>
      <c r="K23" s="16" t="s">
        <v>57</v>
      </c>
    </row>
    <row r="24" spans="2:11" ht="17.25" customHeight="1">
      <c r="B24" s="40" t="s">
        <v>58</v>
      </c>
      <c r="C24" s="41" t="s">
        <v>59</v>
      </c>
      <c r="D24" s="40"/>
      <c r="E24" s="40" t="s">
        <v>60</v>
      </c>
      <c r="F24" s="44">
        <f>F9*12</f>
        <v>160.956</v>
      </c>
      <c r="G24" s="45">
        <f>ROUNDUP(F24,-3)</f>
        <v>1000</v>
      </c>
      <c r="H24" s="43" t="s">
        <v>61</v>
      </c>
      <c r="I24" s="32"/>
      <c r="J24" s="32">
        <f t="shared" si="2"/>
        <v>0</v>
      </c>
      <c r="K24" s="16"/>
    </row>
    <row r="25" spans="9:10" ht="24.75" customHeight="1">
      <c r="I25" s="46" t="s">
        <v>62</v>
      </c>
      <c r="J25" s="47">
        <f>SUM(J16:J24)</f>
        <v>0</v>
      </c>
    </row>
    <row r="26" spans="3:11" ht="19.5" customHeight="1">
      <c r="C26" s="1" t="s">
        <v>63</v>
      </c>
      <c r="I26" s="46" t="s">
        <v>64</v>
      </c>
      <c r="J26" s="48">
        <f>J25/F12</f>
        <v>0</v>
      </c>
      <c r="K26" s="1" t="s">
        <v>65</v>
      </c>
    </row>
  </sheetData>
  <sheetProtection selectLockedCells="1" selectUnlockedCells="1"/>
  <mergeCells count="11">
    <mergeCell ref="I1:K1"/>
    <mergeCell ref="B16:B17"/>
    <mergeCell ref="C16:C17"/>
    <mergeCell ref="K16:K17"/>
    <mergeCell ref="C18:C20"/>
    <mergeCell ref="D18:D19"/>
    <mergeCell ref="G18:G19"/>
    <mergeCell ref="I18:I19"/>
    <mergeCell ref="J18:J19"/>
    <mergeCell ref="K18:K20"/>
    <mergeCell ref="K23:K24"/>
  </mergeCells>
  <printOptions/>
  <pageMargins left="0.55" right="0.1965277777777777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05ナルファルトWP防水材料計算書</dc:title>
  <dc:subject/>
  <dc:creator>成瀬化学大阪営業所石原</dc:creator>
  <cp:keywords/>
  <dc:description/>
  <cp:lastModifiedBy/>
  <cp:lastPrinted>2015-07-01T21:55:12Z</cp:lastPrinted>
  <dcterms:created xsi:type="dcterms:W3CDTF">1997-01-08T13:48:59Z</dcterms:created>
  <dcterms:modified xsi:type="dcterms:W3CDTF">2022-03-22T12:34:31Z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