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保護4.2kg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<sst xmlns="http://schemas.openxmlformats.org/spreadsheetml/2006/main" count="78" uniqueCount="66">
  <si>
    <t xml:space="preserve">ナルファルト防水　NPG-Y02-PM　　材料数量計算書</t>
  </si>
  <si>
    <t xml:space="preserve">国交省　Y-2工法　　JASS 8  L-GI工法　　　　密着工法</t>
  </si>
  <si>
    <t xml:space="preserve">1）</t>
  </si>
  <si>
    <t xml:space="preserve">施工数量</t>
  </si>
  <si>
    <t xml:space="preserve">（Ⅰ欄色地枠に施工数量を入力してください）</t>
  </si>
  <si>
    <t xml:space="preserve">Ⅰ欄</t>
  </si>
  <si>
    <t xml:space="preserve">床</t>
  </si>
  <si>
    <t xml:space="preserve">①</t>
  </si>
  <si>
    <t xml:space="preserve">㎡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</si>
  <si>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</si>
  <si>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</si>
  <si>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</si>
  <si>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</si>
  <si>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</si>
  <si>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総施工数量</t>
  </si>
  <si>
    <t xml:space="preserve">①＋②+③</t>
  </si>
  <si>
    <t xml:space="preserve">2）</t>
  </si>
  <si>
    <t xml:space="preserve">材料計算</t>
  </si>
  <si>
    <t xml:space="preserve">（Ⅱ欄の材料数量を発注してください）</t>
  </si>
  <si>
    <t xml:space="preserve">Ⅱ欄</t>
  </si>
  <si>
    <t xml:space="preserve">分類</t>
  </si>
  <si>
    <t xml:space="preserve">使用材料</t>
  </si>
  <si>
    <t xml:space="preserve">荷姿</t>
  </si>
  <si>
    <t xml:space="preserve">所要量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</si>
  <si>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</si>
  <si>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</si>
  <si>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</si>
  <si>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</si>
  <si>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備考</t>
  </si>
  <si>
    <t xml:space="preserve">ﾌﾟﾗｲﾏｰ</t>
  </si>
  <si>
    <t xml:space="preserve">ナルファルトプライマー</t>
  </si>
  <si>
    <t xml:space="preserve">2kg　（WP同梱、無償）</t>
  </si>
  <si>
    <t xml:space="preserve">缶</t>
  </si>
  <si>
    <t xml:space="preserve">手配無用</t>
  </si>
  <si>
    <t xml:space="preserve">0.2kg/㎡</t>
  </si>
  <si>
    <t xml:space="preserve">算入不要</t>
  </si>
  <si>
    <t xml:space="preserve">どちらか選択</t>
  </si>
  <si>
    <t xml:space="preserve">10kg缶　(別売り）</t>
  </si>
  <si>
    <t xml:space="preserve">防水材料</t>
  </si>
  <si>
    <t xml:space="preserve">ナルファルトWP</t>
  </si>
  <si>
    <t xml:space="preserve">18kgﾎﾟﾘﾍﾟｰﾙ缶</t>
  </si>
  <si>
    <t xml:space="preserve">４.2kg/㎡</t>
  </si>
  <si>
    <t xml:space="preserve">増張り用防水材</t>
  </si>
  <si>
    <t xml:space="preserve">0.2kg/m</t>
  </si>
  <si>
    <t xml:space="preserve">(荷姿23kgの場合）</t>
  </si>
  <si>
    <t xml:space="preserve">23kgﾎﾟﾘﾍﾟｰﾙ缶</t>
  </si>
  <si>
    <t xml:space="preserve">補強布</t>
  </si>
  <si>
    <t xml:space="preserve">不織布　　W1050</t>
  </si>
  <si>
    <t xml:space="preserve">100ｍ巻</t>
  </si>
  <si>
    <t xml:space="preserve">巻</t>
  </si>
  <si>
    <t xml:space="preserve">1.1㎡／㎡</t>
  </si>
  <si>
    <t xml:space="preserve">増張り用補強布</t>
  </si>
  <si>
    <t xml:space="preserve">不織布　　W200</t>
  </si>
  <si>
    <t xml:space="preserve">1.1ｍ/ｍ</t>
  </si>
  <si>
    <t xml:space="preserve">床　絶縁シート</t>
  </si>
  <si>
    <t xml:space="preserve">ﾎﾟﾘｴﾁﾚﾝﾌｨﾙﾑ　t0.15</t>
  </si>
  <si>
    <t xml:space="preserve">t0.15 1.8×50m</t>
  </si>
  <si>
    <t xml:space="preserve">別途調達可</t>
  </si>
  <si>
    <t xml:space="preserve">立上り　トンボ</t>
  </si>
  <si>
    <t xml:space="preserve">トンボ</t>
  </si>
  <si>
    <t xml:space="preserve">ケ</t>
  </si>
  <si>
    <t xml:space="preserve">12ケ/㎡</t>
  </si>
  <si>
    <t xml:space="preserve">材料費計</t>
  </si>
  <si>
    <t xml:space="preserve">積算は概算です。　施工に当たっては不足分は追加手配してください。</t>
  </si>
  <si>
    <t xml:space="preserve">材料単価</t>
  </si>
  <si>
    <t xml:space="preserve">円/㎡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</si>
</sst>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_ "/>
    <numFmt numFmtId="167" formatCode="[$-411]#,##0;[RED]\-#,##0"/>
    <numFmt numFmtId="168" formatCode="0.0_ "/>
  </numFmts>
  <fonts count="11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 val="true"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5" borderId="4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5" borderId="7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5" borderId="7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4" borderId="4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2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2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2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4" borderId="4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3" borderId="4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3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3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3" borderId="5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2" xfId="23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05ナルファルトWP材料数量計算書" xfId="20"/>
    <cellStyle name="標準_05ナルファルトWP材料数量計算書_WP_cal150529改訂" xfId="21"/>
    <cellStyle name="標準_WPcal101119改訂" xfId="22"/>
    <cellStyle name="Excel Built-in Comma [0] 1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K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RowHeight="13.5" zeroHeight="false" outlineLevelRow="0" outlineLevelCol="0"/>
  <cols>
    <col collapsed="false" customWidth="true" hidden="false" outlineLevel="0" max="1" min="1" style="1" width="3.63"/>
    <col collapsed="false" customWidth="true" hidden="false" outlineLevel="0" max="2" min="2" style="1" width="16.26"/>
    <col collapsed="false" customWidth="true" hidden="false" outlineLevel="0" max="3" min="3" style="1" width="24.62"/>
    <col collapsed="false" customWidth="true" hidden="false" outlineLevel="0" max="4" min="4" style="1" width="21.12"/>
    <col collapsed="false" customWidth="true" hidden="false" outlineLevel="0" max="5" min="5" style="2" width="3.37"/>
    <col collapsed="false" customWidth="true" hidden="false" outlineLevel="0" max="6" min="6" style="1" width="13.76"/>
    <col collapsed="false" customWidth="true" hidden="false" outlineLevel="0" max="7" min="7" style="1" width="13"/>
    <col collapsed="false" customWidth="true" hidden="false" outlineLevel="0" max="8" min="8" style="1" width="11.38"/>
    <col collapsed="false" customWidth="true" hidden="false" outlineLevel="0" max="9" min="9" style="1" width="11.26"/>
    <col collapsed="false" customWidth="true" hidden="false" outlineLevel="0" max="10" min="10" style="1" width="10.62"/>
    <col collapsed="false" customWidth="false" hidden="false" outlineLevel="0" max="11" min="11" style="1" width="11.5"/>
    <col collapsed="false" customWidth="true" hidden="false" outlineLevel="0" max="1025" min="12" style="1" width="9"/>
  </cols>
  <sheetData>
    <row r="4" customFormat="false" ht="17.25" hidden="false" customHeight="false" outlineLevel="0" collapsed="false">
      <c r="B4" s="3" t="s">
        <v>0</v>
      </c>
      <c r="C4" s="4"/>
      <c r="D4" s="4"/>
      <c r="E4" s="5"/>
      <c r="F4" s="4"/>
    </row>
    <row r="5" customFormat="false" ht="20.25" hidden="false" customHeight="true" outlineLevel="0" collapsed="false">
      <c r="B5" s="6"/>
      <c r="C5" s="6" t="s">
        <v>1</v>
      </c>
      <c r="D5" s="6"/>
    </row>
    <row r="6" customFormat="false" ht="14.25" hidden="false" customHeight="false" outlineLevel="0" collapsed="false">
      <c r="A6" s="1" t="s">
        <v>2</v>
      </c>
      <c r="B6" s="1" t="s">
        <v>3</v>
      </c>
      <c r="C6" s="7" t="s">
        <v>4</v>
      </c>
    </row>
    <row r="7" customFormat="false" ht="19.5" hidden="false" customHeight="true" outlineLevel="0" collapsed="false">
      <c r="F7" s="8" t="s">
        <v>5</v>
      </c>
    </row>
    <row r="8" customFormat="false" ht="18" hidden="false" customHeight="true" outlineLevel="0" collapsed="false">
      <c r="C8" s="9" t="s">
        <v>6</v>
      </c>
      <c r="D8" s="10" t="s">
        <v>7</v>
      </c>
      <c r="E8" s="11" t="s">
        <v>8</v>
      </c>
      <c r="F8" s="12" t="n">
        <v>880</v>
      </c>
    </row>
    <row r="9" customFormat="false" ht="18" hidden="false" customHeight="true" outlineLevel="0" collapsed="false">
      <c r="C9" s="9" t="s">
        <v>9</v>
      </c>
      <c r="D9" s="10" t="s">
        <v>10</v>
      </c>
      <c r="E9" s="11" t="s">
        <v>8</v>
      </c>
      <c r="F9" s="12" t="n">
        <v>200</v>
      </c>
    </row>
    <row r="10" customFormat="false" ht="18" hidden="false" customHeight="true" outlineLevel="0" collapsed="false">
      <c r="C10" s="9" t="s">
        <v>11</v>
      </c>
      <c r="D10" s="10"/>
      <c r="E10" s="11" t="s">
        <v>12</v>
      </c>
      <c r="F10" s="13" t="n">
        <v>0.5</v>
      </c>
    </row>
    <row r="11" customFormat="false" ht="18" hidden="false" customHeight="true" outlineLevel="0" collapsed="false">
      <c r="C11" s="9" t="s">
        <v>13</v>
      </c>
      <c r="D11" s="10"/>
      <c r="E11" s="11" t="s">
        <v>12</v>
      </c>
      <c r="F11" s="13" t="n">
        <f aca="false">F9/F10</f>
        <v>400</v>
      </c>
    </row>
    <row r="12" customFormat="false" ht="18" hidden="false" customHeight="true" outlineLevel="0" collapsed="false">
      <c r="C12" s="9" t="s">
        <v>14</v>
      </c>
      <c r="D12" s="10" t="s">
        <v>15</v>
      </c>
      <c r="E12" s="11" t="s">
        <v>8</v>
      </c>
      <c r="F12" s="14" t="n">
        <f aca="false">F8+F9</f>
        <v>1080</v>
      </c>
    </row>
    <row r="13" customFormat="false" ht="14.25" hidden="false" customHeight="false" outlineLevel="0" collapsed="false"/>
    <row r="14" customFormat="false" ht="27.75" hidden="false" customHeight="true" outlineLevel="0" collapsed="false">
      <c r="A14" s="1" t="s">
        <v>16</v>
      </c>
      <c r="B14" s="1" t="s">
        <v>17</v>
      </c>
      <c r="C14" s="7" t="s">
        <v>18</v>
      </c>
      <c r="F14" s="11"/>
      <c r="G14" s="8" t="s">
        <v>19</v>
      </c>
    </row>
    <row r="15" customFormat="false" ht="20.25" hidden="false" customHeight="true" outlineLevel="0" collapsed="false">
      <c r="B15" s="15" t="s">
        <v>20</v>
      </c>
      <c r="C15" s="15" t="s">
        <v>21</v>
      </c>
      <c r="D15" s="15" t="s">
        <v>22</v>
      </c>
      <c r="E15" s="11"/>
      <c r="F15" s="11" t="s">
        <v>23</v>
      </c>
      <c r="G15" s="16" t="s">
        <v>24</v>
      </c>
      <c r="H15" s="17" t="s">
        <v>25</v>
      </c>
      <c r="I15" s="18" t="s">
        <v>26</v>
      </c>
      <c r="J15" s="19" t="s">
        <v>27</v>
      </c>
      <c r="K15" s="15" t="s">
        <v>28</v>
      </c>
    </row>
    <row r="16" customFormat="false" ht="17.25" hidden="false" customHeight="true" outlineLevel="0" collapsed="false">
      <c r="B16" s="15" t="s">
        <v>29</v>
      </c>
      <c r="C16" s="20" t="s">
        <v>30</v>
      </c>
      <c r="D16" s="21" t="s">
        <v>31</v>
      </c>
      <c r="E16" s="11" t="s">
        <v>32</v>
      </c>
      <c r="F16" s="22" t="n">
        <f aca="false">ROUNDUP(F12*0.2/2,0)</f>
        <v>108</v>
      </c>
      <c r="G16" s="23" t="s">
        <v>33</v>
      </c>
      <c r="H16" s="17" t="s">
        <v>34</v>
      </c>
      <c r="I16" s="24"/>
      <c r="J16" s="25" t="s">
        <v>35</v>
      </c>
      <c r="K16" s="15" t="s">
        <v>36</v>
      </c>
    </row>
    <row r="17" customFormat="false" ht="17.25" hidden="false" customHeight="true" outlineLevel="0" collapsed="false">
      <c r="B17" s="15"/>
      <c r="C17" s="20"/>
      <c r="D17" s="26" t="s">
        <v>37</v>
      </c>
      <c r="E17" s="27" t="s">
        <v>32</v>
      </c>
      <c r="F17" s="28" t="n">
        <f aca="false">ROUNDUP(F12*0.2/10,0)</f>
        <v>22</v>
      </c>
      <c r="G17" s="29" t="n">
        <f aca="false">F17</f>
        <v>22</v>
      </c>
      <c r="H17" s="17" t="s">
        <v>34</v>
      </c>
      <c r="I17" s="30"/>
      <c r="J17" s="31" t="n">
        <f aca="false">G17*I17</f>
        <v>0</v>
      </c>
      <c r="K17" s="15"/>
    </row>
    <row r="18" customFormat="false" ht="17.25" hidden="false" customHeight="true" outlineLevel="0" collapsed="false">
      <c r="B18" s="15" t="s">
        <v>38</v>
      </c>
      <c r="C18" s="20" t="s">
        <v>39</v>
      </c>
      <c r="D18" s="15" t="s">
        <v>40</v>
      </c>
      <c r="E18" s="11" t="s">
        <v>32</v>
      </c>
      <c r="F18" s="32" t="n">
        <f aca="false">F12*4.2/18</f>
        <v>252</v>
      </c>
      <c r="G18" s="33" t="n">
        <f aca="false">ROUNDUP(F18+F19,0)</f>
        <v>257</v>
      </c>
      <c r="H18" s="34" t="s">
        <v>41</v>
      </c>
      <c r="I18" s="30"/>
      <c r="J18" s="35" t="n">
        <f aca="false">G18*I18</f>
        <v>0</v>
      </c>
      <c r="K18" s="15" t="s">
        <v>36</v>
      </c>
    </row>
    <row r="19" customFormat="false" ht="17.25" hidden="false" customHeight="true" outlineLevel="0" collapsed="false">
      <c r="B19" s="15" t="s">
        <v>42</v>
      </c>
      <c r="C19" s="20"/>
      <c r="D19" s="15"/>
      <c r="E19" s="11" t="s">
        <v>32</v>
      </c>
      <c r="F19" s="32" t="n">
        <f aca="false">F11*0.2*1/18</f>
        <v>4.44444444444444</v>
      </c>
      <c r="G19" s="33"/>
      <c r="H19" s="17" t="s">
        <v>43</v>
      </c>
      <c r="I19" s="30"/>
      <c r="J19" s="35"/>
      <c r="K19" s="15"/>
    </row>
    <row r="20" customFormat="false" ht="17.25" hidden="false" customHeight="true" outlineLevel="0" collapsed="false">
      <c r="B20" s="36" t="s">
        <v>44</v>
      </c>
      <c r="C20" s="20"/>
      <c r="D20" s="36" t="s">
        <v>45</v>
      </c>
      <c r="E20" s="11" t="s">
        <v>32</v>
      </c>
      <c r="F20" s="32" t="n">
        <f aca="false">(F18+F19)/23*18</f>
        <v>200.695652173913</v>
      </c>
      <c r="G20" s="37" t="n">
        <f aca="false">ROUNDUP(F20,0)</f>
        <v>201</v>
      </c>
      <c r="H20" s="17"/>
      <c r="I20" s="30"/>
      <c r="J20" s="31" t="n">
        <f aca="false">G20*I20</f>
        <v>0</v>
      </c>
      <c r="K20" s="15"/>
    </row>
    <row r="21" customFormat="false" ht="17.25" hidden="false" customHeight="true" outlineLevel="0" collapsed="false">
      <c r="B21" s="15" t="s">
        <v>46</v>
      </c>
      <c r="C21" s="20" t="s">
        <v>47</v>
      </c>
      <c r="D21" s="15" t="s">
        <v>48</v>
      </c>
      <c r="E21" s="11" t="s">
        <v>49</v>
      </c>
      <c r="F21" s="32" t="n">
        <f aca="false">F12*1.1/100</f>
        <v>11.88</v>
      </c>
      <c r="G21" s="38" t="n">
        <f aca="false">ROUNDUP(F21,0)</f>
        <v>12</v>
      </c>
      <c r="H21" s="17" t="s">
        <v>50</v>
      </c>
      <c r="I21" s="31"/>
      <c r="J21" s="31" t="n">
        <f aca="false">G21*I21</f>
        <v>0</v>
      </c>
      <c r="K21" s="15"/>
    </row>
    <row r="22" customFormat="false" ht="17.25" hidden="false" customHeight="true" outlineLevel="0" collapsed="false">
      <c r="B22" s="15" t="s">
        <v>51</v>
      </c>
      <c r="C22" s="20" t="s">
        <v>52</v>
      </c>
      <c r="D22" s="15" t="s">
        <v>48</v>
      </c>
      <c r="E22" s="11" t="s">
        <v>49</v>
      </c>
      <c r="F22" s="32" t="n">
        <f aca="false">F11*1.1/100</f>
        <v>4.4</v>
      </c>
      <c r="G22" s="38" t="n">
        <f aca="false">ROUNDUP(F22,0)</f>
        <v>5</v>
      </c>
      <c r="H22" s="17" t="s">
        <v>53</v>
      </c>
      <c r="I22" s="31"/>
      <c r="J22" s="31" t="n">
        <f aca="false">G22*I22</f>
        <v>0</v>
      </c>
      <c r="K22" s="15"/>
    </row>
    <row r="23" customFormat="false" ht="19.5" hidden="false" customHeight="true" outlineLevel="0" collapsed="false">
      <c r="B23" s="39" t="s">
        <v>54</v>
      </c>
      <c r="C23" s="40" t="s">
        <v>55</v>
      </c>
      <c r="D23" s="39" t="s">
        <v>56</v>
      </c>
      <c r="E23" s="39" t="s">
        <v>49</v>
      </c>
      <c r="F23" s="41" t="n">
        <f aca="false">F8/(1.8*50)</f>
        <v>9.77777777777778</v>
      </c>
      <c r="G23" s="38" t="n">
        <f aca="false">ROUNDUP(F23,0)</f>
        <v>10</v>
      </c>
      <c r="H23" s="42"/>
      <c r="I23" s="31"/>
      <c r="J23" s="31" t="n">
        <f aca="false">G23*I23</f>
        <v>0</v>
      </c>
      <c r="K23" s="15" t="s">
        <v>57</v>
      </c>
    </row>
    <row r="24" customFormat="false" ht="17.25" hidden="false" customHeight="true" outlineLevel="0" collapsed="false">
      <c r="B24" s="39" t="s">
        <v>58</v>
      </c>
      <c r="C24" s="40" t="s">
        <v>59</v>
      </c>
      <c r="D24" s="39"/>
      <c r="E24" s="39" t="s">
        <v>60</v>
      </c>
      <c r="F24" s="43" t="n">
        <f aca="false">F9*12</f>
        <v>2400</v>
      </c>
      <c r="G24" s="44" t="n">
        <f aca="false">ROUNDUP(F24,-3)</f>
        <v>3000</v>
      </c>
      <c r="H24" s="42" t="s">
        <v>61</v>
      </c>
      <c r="I24" s="31"/>
      <c r="J24" s="31" t="n">
        <f aca="false">G24*I24</f>
        <v>0</v>
      </c>
      <c r="K24" s="15"/>
    </row>
    <row r="25" customFormat="false" ht="24.75" hidden="false" customHeight="true" outlineLevel="0" collapsed="false">
      <c r="I25" s="45" t="s">
        <v>62</v>
      </c>
      <c r="J25" s="46" t="n">
        <f aca="false">SUM(J16:J24)</f>
        <v>0</v>
      </c>
    </row>
    <row r="26" customFormat="false" ht="19.5" hidden="false" customHeight="true" outlineLevel="0" collapsed="false">
      <c r="C26" s="1" t="s">
        <v>63</v>
      </c>
      <c r="I26" s="45" t="s">
        <v>64</v>
      </c>
      <c r="J26" s="47" t="n">
        <f aca="false">J25/F12</f>
        <v>0</v>
      </c>
      <c r="K26" s="1" t="s">
        <v>65</v>
      </c>
    </row>
  </sheetData>
  <mergeCells count="10">
    <mergeCell ref="B16:B17"/>
    <mergeCell ref="C16:C17"/>
    <mergeCell ref="K16:K17"/>
    <mergeCell ref="C18:C20"/>
    <mergeCell ref="D18:D19"/>
    <mergeCell ref="G18:G19"/>
    <mergeCell ref="I18:I19"/>
    <mergeCell ref="J18:J19"/>
    <mergeCell ref="K18:K20"/>
    <mergeCell ref="K23:K24"/>
  </mergeCells>
  <printOptions headings="false" gridLines="false" gridLinesSet="true" horizontalCentered="false" verticalCentered="false"/>
  <pageMargins left="0.429861111111111" right="0.290277777777778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成瀬化学大阪営業所石原</dc:creator>
  <dc:description/>
  <dc:language>ja-JP</dc:language>
  <cp:lastModifiedBy/>
  <cp:lastPrinted>2015-07-02T06:55:12Z</cp:lastPrinted>
  <dcterms:modified xsi:type="dcterms:W3CDTF">2022-03-22T20:58:34Z</dcterms:modified>
  <cp:revision>1</cp:revision>
  <dc:subject/>
  <dc:title>05ナルファルトWP防水材料計算書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