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地下防水6.5k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<sst xmlns="http://schemas.openxmlformats.org/spreadsheetml/2006/main" count="75" uniqueCount="63">
  <si>
    <t xml:space="preserve">ナルファルト防水　NPG-Y01-PM　　材料数量計算書</t>
  </si>
  <si>
    <t xml:space="preserve">地下外壁後付け工法　(国交省　Y-1工法    JASS 8  L-GU工法）</t>
  </si>
  <si>
    <t xml:space="preserve">1）</t>
  </si>
  <si>
    <t xml:space="preserve">施工数量</t>
  </si>
  <si>
    <t xml:space="preserve">（Ⅰ欄色地枠に施工数量を入力してください）</t>
  </si>
  <si>
    <t xml:space="preserve">Ⅰ欄</t>
  </si>
  <si>
    <t xml:space="preserve">地下壁</t>
  </si>
  <si>
    <t xml:space="preserve">①</t>
  </si>
  <si>
    <t xml:space="preserve">㎡</t>
  </si>
  <si>
    <t xml:space="preserve">その他</t>
  </si>
  <si>
    <t xml:space="preserve">②</t>
  </si>
  <si>
    <t xml:space="preserve">　　打継長さ</t>
  </si>
  <si>
    <t xml:space="preserve">ｍ</t>
  </si>
  <si>
    <t xml:space="preserve">総施工数量</t>
  </si>
  <si>
    <t xml:space="preserve">①＋②+③</t>
  </si>
  <si>
    <t xml:space="preserve">2）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</si>
  <si>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</si>
  <si>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</si>
  <si>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</si>
  <si>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</si>
  <si>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</si>
  <si>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</si>
  <si>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</si>
  <si>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</si>
  <si>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</si>
  <si>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</si>
  <si>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</si>
  <si>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</si>
  <si>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</si>
  <si>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2kg　（WP同梱、無償）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</si>
  <si>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</si>
  <si>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</si>
  <si>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</si>
  <si>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</si>
  <si>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どちらか選択</t>
  </si>
  <si>
    <t xml:space="preserve">10kg缶　(別売り）</t>
  </si>
  <si>
    <t xml:space="preserve">防水材料</t>
  </si>
  <si>
    <t xml:space="preserve">ナルファルトWP</t>
  </si>
  <si>
    <t xml:space="preserve">18kgﾎﾟﾘﾍﾟｰﾙ缶</t>
  </si>
  <si>
    <t xml:space="preserve">6.5kg/㎡</t>
  </si>
  <si>
    <t xml:space="preserve">増し張り用防水材</t>
  </si>
  <si>
    <t xml:space="preserve">0.2kg/m</t>
  </si>
  <si>
    <t xml:space="preserve">断熱点張り用</t>
  </si>
  <si>
    <t xml:space="preserve">(荷姿23kgの場合）</t>
  </si>
  <si>
    <t xml:space="preserve">23kgﾎﾟﾘﾍﾟｰﾙ缶</t>
  </si>
  <si>
    <t xml:space="preserve">補強布</t>
  </si>
  <si>
    <t xml:space="preserve">不織布　　W1050</t>
  </si>
  <si>
    <t xml:space="preserve">100ｍ巻</t>
  </si>
  <si>
    <t xml:space="preserve">巻</t>
  </si>
  <si>
    <t xml:space="preserve">1.1㎡／㎡</t>
  </si>
  <si>
    <t xml:space="preserve">増張り用補強布</t>
  </si>
  <si>
    <t xml:space="preserve">不織布　　W200</t>
  </si>
  <si>
    <t xml:space="preserve">1.1ｍ/ｍ</t>
  </si>
  <si>
    <t xml:space="preserve">保護緩衝材</t>
  </si>
  <si>
    <t xml:space="preserve">ｽﾁﾚﾝﾌｫｰﾑ　t20</t>
  </si>
  <si>
    <t xml:space="preserve">3×６版</t>
  </si>
  <si>
    <t xml:space="preserve">枚</t>
  </si>
  <si>
    <t xml:space="preserve">数量計算には　5～10％のロスを見ております。</t>
  </si>
  <si>
    <t xml:space="preserve">材料費計</t>
  </si>
  <si>
    <t xml:space="preserve">積算は概算です。　施工に当たっては不足分は追加手配してください。</t>
  </si>
  <si>
    <t xml:space="preserve">材料単価</t>
  </si>
  <si>
    <t xml:space="preserve">円/㎡</t>
  </si>
  <si>
    <t xml:space="preserve">保護緩衝材は、厚み５ｍｍ以上のペフでも可能です。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</si>
</sst>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1]GGGE\年M\月D\日;@"/>
    <numFmt numFmtId="166" formatCode="0.00"/>
    <numFmt numFmtId="167" formatCode="0_ "/>
    <numFmt numFmtId="168" formatCode="[$-411]#,##0;[RED]\-#,##0"/>
    <numFmt numFmtId="169" formatCode="0.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5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5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 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K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3.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16.26"/>
    <col collapsed="false" customWidth="true" hidden="false" outlineLevel="0" max="3" min="3" style="1" width="21.89"/>
    <col collapsed="false" customWidth="true" hidden="false" outlineLevel="0" max="4" min="4" style="1" width="18.12"/>
    <col collapsed="false" customWidth="true" hidden="false" outlineLevel="0" max="5" min="5" style="2" width="3.37"/>
    <col collapsed="false" customWidth="true" hidden="false" outlineLevel="0" max="6" min="6" style="1" width="13.76"/>
    <col collapsed="false" customWidth="true" hidden="false" outlineLevel="0" max="7" min="7" style="1" width="13"/>
    <col collapsed="false" customWidth="true" hidden="false" outlineLevel="0" max="8" min="8" style="1" width="11.38"/>
    <col collapsed="false" customWidth="true" hidden="false" outlineLevel="0" max="9" min="9" style="1" width="9.76"/>
    <col collapsed="false" customWidth="true" hidden="false" outlineLevel="0" max="10" min="10" style="1" width="9"/>
    <col collapsed="false" customWidth="true" hidden="false" outlineLevel="0" max="11" min="11" style="1" width="11.88"/>
    <col collapsed="false" customWidth="true" hidden="false" outlineLevel="0" max="1025" min="12" style="1" width="9"/>
  </cols>
  <sheetData>
    <row r="4" customFormat="false" ht="19.5" hidden="false" customHeight="true" outlineLevel="0" collapsed="false">
      <c r="B4" s="3" t="s">
        <v>0</v>
      </c>
      <c r="C4" s="4"/>
      <c r="D4" s="4"/>
      <c r="E4" s="5"/>
      <c r="F4" s="4"/>
      <c r="H4" s="6" t="n">
        <f aca="true">NOW()</f>
        <v>44642.870712963</v>
      </c>
      <c r="I4" s="6"/>
      <c r="J4" s="6"/>
    </row>
    <row r="5" customFormat="false" ht="19.5" hidden="false" customHeight="true" outlineLevel="0" collapsed="false">
      <c r="B5" s="7"/>
      <c r="C5" s="7" t="s">
        <v>1</v>
      </c>
      <c r="D5" s="7"/>
    </row>
    <row r="6" customFormat="false" ht="18.75" hidden="false" customHeight="true" outlineLevel="0" collapsed="false">
      <c r="A6" s="1" t="s">
        <v>2</v>
      </c>
      <c r="B6" s="1" t="s">
        <v>3</v>
      </c>
      <c r="C6" s="8" t="s">
        <v>4</v>
      </c>
      <c r="F6" s="9" t="s">
        <v>5</v>
      </c>
    </row>
    <row r="7" customFormat="false" ht="18.75" hidden="false" customHeight="true" outlineLevel="0" collapsed="false">
      <c r="C7" s="10" t="s">
        <v>6</v>
      </c>
      <c r="D7" s="11" t="s">
        <v>7</v>
      </c>
      <c r="E7" s="12" t="s">
        <v>8</v>
      </c>
      <c r="F7" s="13" t="n">
        <v>1000</v>
      </c>
    </row>
    <row r="8" customFormat="false" ht="18.75" hidden="false" customHeight="true" outlineLevel="0" collapsed="false">
      <c r="C8" s="10" t="s">
        <v>9</v>
      </c>
      <c r="D8" s="11" t="s">
        <v>10</v>
      </c>
      <c r="E8" s="12" t="s">
        <v>8</v>
      </c>
      <c r="F8" s="13"/>
    </row>
    <row r="9" customFormat="false" ht="18.75" hidden="false" customHeight="true" outlineLevel="0" collapsed="false">
      <c r="C9" s="10" t="s">
        <v>11</v>
      </c>
      <c r="D9" s="11"/>
      <c r="E9" s="12" t="s">
        <v>12</v>
      </c>
      <c r="F9" s="14" t="n">
        <v>400</v>
      </c>
    </row>
    <row r="10" customFormat="false" ht="18.75" hidden="false" customHeight="true" outlineLevel="0" collapsed="false">
      <c r="C10" s="10"/>
      <c r="D10" s="11"/>
      <c r="E10" s="12"/>
      <c r="F10" s="14"/>
    </row>
    <row r="11" customFormat="false" ht="24.75" hidden="false" customHeight="true" outlineLevel="0" collapsed="false">
      <c r="C11" s="10" t="s">
        <v>13</v>
      </c>
      <c r="D11" s="11" t="s">
        <v>14</v>
      </c>
      <c r="E11" s="12" t="s">
        <v>8</v>
      </c>
      <c r="F11" s="15" t="n">
        <f aca="false">F7+F8</f>
        <v>1000</v>
      </c>
    </row>
    <row r="12" customFormat="false" ht="13.5" hidden="false" customHeight="true" outlineLevel="0" collapsed="false">
      <c r="D12" s="16"/>
      <c r="F12" s="17"/>
    </row>
    <row r="13" customFormat="false" ht="20.25" hidden="false" customHeight="true" outlineLevel="0" collapsed="false">
      <c r="A13" s="1" t="s">
        <v>15</v>
      </c>
      <c r="B13" s="1" t="s">
        <v>16</v>
      </c>
      <c r="C13" s="8" t="s">
        <v>17</v>
      </c>
      <c r="F13" s="12"/>
      <c r="G13" s="9" t="s">
        <v>18</v>
      </c>
    </row>
    <row r="14" customFormat="false" ht="13.5" hidden="false" customHeight="false" outlineLevel="0" collapsed="false">
      <c r="B14" s="18" t="s">
        <v>19</v>
      </c>
      <c r="C14" s="18" t="s">
        <v>20</v>
      </c>
      <c r="D14" s="18" t="s">
        <v>21</v>
      </c>
      <c r="E14" s="12"/>
      <c r="F14" s="12"/>
      <c r="G14" s="19" t="s">
        <v>22</v>
      </c>
      <c r="H14" s="20" t="s">
        <v>23</v>
      </c>
      <c r="I14" s="21" t="s">
        <v>24</v>
      </c>
      <c r="J14" s="22" t="s">
        <v>25</v>
      </c>
      <c r="K14" s="18" t="s">
        <v>26</v>
      </c>
    </row>
    <row r="15" customFormat="false" ht="18" hidden="false" customHeight="true" outlineLevel="0" collapsed="false">
      <c r="B15" s="18" t="s">
        <v>27</v>
      </c>
      <c r="C15" s="23" t="s">
        <v>28</v>
      </c>
      <c r="D15" s="24" t="s">
        <v>29</v>
      </c>
      <c r="E15" s="12" t="s">
        <v>30</v>
      </c>
      <c r="F15" s="25" t="n">
        <f aca="false">ROUNDUP(F11/10,0)</f>
        <v>100</v>
      </c>
      <c r="G15" s="26" t="s">
        <v>31</v>
      </c>
      <c r="H15" s="20" t="s">
        <v>32</v>
      </c>
      <c r="I15" s="27"/>
      <c r="J15" s="28" t="s">
        <v>33</v>
      </c>
      <c r="K15" s="18" t="s">
        <v>34</v>
      </c>
    </row>
    <row r="16" customFormat="false" ht="18" hidden="false" customHeight="true" outlineLevel="0" collapsed="false">
      <c r="B16" s="18"/>
      <c r="C16" s="23"/>
      <c r="D16" s="29" t="s">
        <v>35</v>
      </c>
      <c r="E16" s="30" t="s">
        <v>30</v>
      </c>
      <c r="F16" s="31" t="n">
        <f aca="false">ROUNDUP(F11*0.2/10,0)</f>
        <v>20</v>
      </c>
      <c r="G16" s="32" t="n">
        <f aca="false">F16</f>
        <v>20</v>
      </c>
      <c r="H16" s="20" t="s">
        <v>32</v>
      </c>
      <c r="I16" s="33"/>
      <c r="J16" s="34" t="n">
        <f aca="false">G16*I16</f>
        <v>0</v>
      </c>
      <c r="K16" s="18"/>
    </row>
    <row r="17" customFormat="false" ht="18" hidden="false" customHeight="true" outlineLevel="0" collapsed="false">
      <c r="B17" s="18" t="s">
        <v>36</v>
      </c>
      <c r="C17" s="23" t="s">
        <v>37</v>
      </c>
      <c r="D17" s="18" t="s">
        <v>38</v>
      </c>
      <c r="E17" s="12" t="s">
        <v>30</v>
      </c>
      <c r="F17" s="35" t="n">
        <f aca="false">F11*6.5/18</f>
        <v>361.111111111111</v>
      </c>
      <c r="G17" s="36" t="n">
        <f aca="false">ROUNDUP(F17+F18+F19,0)</f>
        <v>377</v>
      </c>
      <c r="H17" s="37" t="s">
        <v>39</v>
      </c>
      <c r="I17" s="38"/>
      <c r="J17" s="38" t="n">
        <f aca="false">G17*I17</f>
        <v>0</v>
      </c>
      <c r="K17" s="18" t="s">
        <v>34</v>
      </c>
    </row>
    <row r="18" customFormat="false" ht="18" hidden="false" customHeight="true" outlineLevel="0" collapsed="false">
      <c r="B18" s="18" t="s">
        <v>40</v>
      </c>
      <c r="C18" s="23"/>
      <c r="D18" s="18"/>
      <c r="E18" s="12" t="s">
        <v>30</v>
      </c>
      <c r="F18" s="35" t="n">
        <f aca="false">F9*0.2*1/18</f>
        <v>4.44444444444444</v>
      </c>
      <c r="G18" s="36"/>
      <c r="H18" s="20" t="s">
        <v>41</v>
      </c>
      <c r="I18" s="38"/>
      <c r="J18" s="38"/>
      <c r="K18" s="18"/>
    </row>
    <row r="19" customFormat="false" ht="18" hidden="false" customHeight="true" outlineLevel="0" collapsed="false">
      <c r="B19" s="18" t="s">
        <v>42</v>
      </c>
      <c r="C19" s="23"/>
      <c r="D19" s="18"/>
      <c r="E19" s="12" t="s">
        <v>30</v>
      </c>
      <c r="F19" s="35" t="n">
        <f aca="false">F7*0.2/18</f>
        <v>11.1111111111111</v>
      </c>
      <c r="G19" s="36"/>
      <c r="H19" s="20" t="s">
        <v>41</v>
      </c>
      <c r="I19" s="38"/>
      <c r="J19" s="38"/>
      <c r="K19" s="18"/>
    </row>
    <row r="20" customFormat="false" ht="18" hidden="false" customHeight="true" outlineLevel="0" collapsed="false">
      <c r="B20" s="39" t="s">
        <v>43</v>
      </c>
      <c r="C20" s="23"/>
      <c r="D20" s="39" t="s">
        <v>44</v>
      </c>
      <c r="E20" s="12" t="s">
        <v>30</v>
      </c>
      <c r="F20" s="35" t="n">
        <f aca="false">(F17+F18+F19)/23*18</f>
        <v>294.782608695652</v>
      </c>
      <c r="G20" s="40" t="n">
        <f aca="false">ROUNDUP(F20,0)</f>
        <v>295</v>
      </c>
      <c r="H20" s="20"/>
      <c r="I20" s="33"/>
      <c r="J20" s="34" t="n">
        <f aca="false">G20*I20</f>
        <v>0</v>
      </c>
      <c r="K20" s="18"/>
    </row>
    <row r="21" customFormat="false" ht="18" hidden="false" customHeight="true" outlineLevel="0" collapsed="false">
      <c r="B21" s="18" t="s">
        <v>45</v>
      </c>
      <c r="C21" s="23" t="s">
        <v>46</v>
      </c>
      <c r="D21" s="18" t="s">
        <v>47</v>
      </c>
      <c r="E21" s="12" t="s">
        <v>48</v>
      </c>
      <c r="F21" s="35" t="n">
        <f aca="false">F11*1.1/100</f>
        <v>11</v>
      </c>
      <c r="G21" s="41" t="n">
        <f aca="false">ROUNDUP(F21,0)</f>
        <v>11</v>
      </c>
      <c r="H21" s="20" t="s">
        <v>49</v>
      </c>
      <c r="I21" s="34"/>
      <c r="J21" s="34" t="n">
        <f aca="false">G21*I21</f>
        <v>0</v>
      </c>
      <c r="K21" s="10"/>
    </row>
    <row r="22" customFormat="false" ht="18" hidden="false" customHeight="true" outlineLevel="0" collapsed="false">
      <c r="B22" s="18" t="s">
        <v>50</v>
      </c>
      <c r="C22" s="23" t="s">
        <v>51</v>
      </c>
      <c r="D22" s="18" t="s">
        <v>47</v>
      </c>
      <c r="E22" s="12" t="s">
        <v>48</v>
      </c>
      <c r="F22" s="35" t="n">
        <f aca="false">((F11*2.8/20)+F9*1.1)/100</f>
        <v>5.8</v>
      </c>
      <c r="G22" s="41" t="n">
        <f aca="false">ROUNDUP(F22,0)</f>
        <v>6</v>
      </c>
      <c r="H22" s="20" t="s">
        <v>52</v>
      </c>
      <c r="I22" s="34"/>
      <c r="J22" s="34" t="n">
        <f aca="false">G22*I22</f>
        <v>0</v>
      </c>
      <c r="K22" s="10"/>
    </row>
    <row r="23" customFormat="false" ht="18" hidden="false" customHeight="true" outlineLevel="0" collapsed="false">
      <c r="B23" s="18" t="s">
        <v>53</v>
      </c>
      <c r="C23" s="23" t="s">
        <v>54</v>
      </c>
      <c r="D23" s="18" t="s">
        <v>55</v>
      </c>
      <c r="E23" s="12" t="s">
        <v>56</v>
      </c>
      <c r="F23" s="35" t="n">
        <f aca="false">F11*1/(0.91*1.82)</f>
        <v>603.791812583021</v>
      </c>
      <c r="G23" s="42" t="n">
        <f aca="false">ROUNDUP(F23,0)</f>
        <v>604</v>
      </c>
      <c r="H23" s="20"/>
      <c r="I23" s="34"/>
      <c r="J23" s="34" t="n">
        <f aca="false">G23*I23</f>
        <v>0</v>
      </c>
      <c r="K23" s="10"/>
    </row>
    <row r="24" customFormat="false" ht="19.5" hidden="false" customHeight="true" outlineLevel="0" collapsed="false">
      <c r="C24" s="1" t="s">
        <v>57</v>
      </c>
      <c r="I24" s="43" t="s">
        <v>58</v>
      </c>
      <c r="J24" s="44" t="n">
        <f aca="false">SUM(J15:J23)</f>
        <v>0</v>
      </c>
    </row>
    <row r="25" customFormat="false" ht="19.5" hidden="false" customHeight="true" outlineLevel="0" collapsed="false">
      <c r="C25" s="1" t="s">
        <v>59</v>
      </c>
      <c r="I25" s="43" t="s">
        <v>60</v>
      </c>
      <c r="J25" s="45" t="n">
        <f aca="false">J24/F11</f>
        <v>0</v>
      </c>
      <c r="K25" s="1" t="s">
        <v>61</v>
      </c>
    </row>
    <row r="26" customFormat="false" ht="13.5" hidden="false" customHeight="false" outlineLevel="0" collapsed="false">
      <c r="C26" s="1" t="s">
        <v>62</v>
      </c>
    </row>
  </sheetData>
  <mergeCells count="10">
    <mergeCell ref="H4:J4"/>
    <mergeCell ref="B15:B16"/>
    <mergeCell ref="C15:C16"/>
    <mergeCell ref="K15:K16"/>
    <mergeCell ref="C17:C20"/>
    <mergeCell ref="D17:D19"/>
    <mergeCell ref="G17:G19"/>
    <mergeCell ref="I17:I19"/>
    <mergeCell ref="J17:J19"/>
    <mergeCell ref="K17:K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2022-03-22T20:53:53Z</dcterms:modified>
  <cp:revision>1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