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DZ-33-SH-A　露出絶縁断熱 " sheetId="1" state="visible" r:id="rId2"/>
    <sheet name="NDZ-33-SS-A　露出絶縁断熱" sheetId="2" state="visible" r:id="rId3"/>
    <sheet name="NDZ-33-SP-A　露出絶縁断熱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<sst xmlns="http://schemas.openxmlformats.org/spreadsheetml/2006/main" count="331" uniqueCount="95">
  <si>
    <t xml:space="preserve">成瀬化学㈱</t>
  </si>
  <si>
    <t xml:space="preserve">ナルシートN複合防水</t>
  </si>
  <si>
    <t xml:space="preserve">屋根露出断熱絶縁工法　　NDZ-33-SH-A　　高耐久遮熱仕様</t>
  </si>
  <si>
    <t xml:space="preserve">DI-２、DI-4対応</t>
  </si>
  <si>
    <t xml:space="preserve">施工数量</t>
  </si>
  <si>
    <t xml:space="preserve">（Ⅰ欄色地枠に施工数量を入力してください）</t>
  </si>
  <si>
    <t xml:space="preserve">Ⅰ欄</t>
  </si>
  <si>
    <t xml:space="preserve">床　断熱部</t>
  </si>
  <si>
    <t xml:space="preserve">①</t>
  </si>
  <si>
    <t xml:space="preserve">㎡</t>
  </si>
  <si>
    <t xml:space="preserve">床　非断熱部</t>
  </si>
  <si>
    <t xml:space="preserve">立上り</t>
  </si>
  <si>
    <t xml:space="preserve">②</t>
  </si>
  <si>
    <t xml:space="preserve">　　立上り　高さ</t>
  </si>
  <si>
    <t xml:space="preserve">ｍ</t>
  </si>
  <si>
    <t xml:space="preserve">　　立上り　長さ</t>
  </si>
  <si>
    <t xml:space="preserve">総施工数量</t>
  </si>
  <si>
    <t xml:space="preserve">材料計算</t>
  </si>
  <si>
    <t xml:space="preserve">（Ⅱ欄の材料数量を発注してください）</t>
  </si>
  <si>
    <t xml:space="preserve">Ⅱ欄</t>
  </si>
  <si>
    <t xml:space="preserve">使用材料</t>
  </si>
  <si>
    <t xml:space="preserve">分類</t>
  </si>
  <si>
    <t xml:space="preserve">荷姿</t>
  </si>
  <si>
    <t xml:space="preserve">概算発注数量</t>
  </si>
  <si>
    <t xml:space="preserve">使用量</t>
  </si>
  <si>
    <t xml:space="preserve">仕切単価</t>
  </si>
  <si>
    <t xml:space="preserve">金額</t>
  </si>
  <si>
    <t xml:space="preserve">備考</t>
  </si>
  <si>
    <t xml:space="preserve">ナルファルトプライマー</t>
  </si>
  <si>
    <t xml:space="preserve">ﾌﾟﾗｲﾏｰ</t>
  </si>
  <si>
    <t xml:space="preserve">2kg　（WPに同梱）</t>
  </si>
  <si>
    <t xml:space="preserve">缶</t>
  </si>
  <si>
    <t xml:space="preserve">手配無用</t>
  </si>
  <si>
    <t xml:space="preserve">0.2kg/㎡</t>
  </si>
  <si>
    <t xml:space="preserve">算入不要</t>
  </si>
  <si>
    <t xml:space="preserve">いずれか選択</t>
  </si>
  <si>
    <t xml:space="preserve">10kg缶　(別売り）</t>
  </si>
  <si>
    <t xml:space="preserve">ナルシートN（密着）</t>
  </si>
  <si>
    <t xml:space="preserve">一次防水　立上り切付用</t>
  </si>
  <si>
    <t xml:space="preserve">20㎝幅×5列に切り分け</t>
  </si>
  <si>
    <t xml:space="preserve">巻</t>
  </si>
  <si>
    <t xml:space="preserve">一次防水　床全面</t>
  </si>
  <si>
    <t xml:space="preserve">16ｍ巻</t>
  </si>
  <si>
    <t xml:space="preserve">床　立上り際50㎝幅用</t>
  </si>
  <si>
    <t xml:space="preserve">1.1ｍ/ｍ</t>
  </si>
  <si>
    <t xml:space="preserve">立上り切付用</t>
  </si>
  <si>
    <t xml:space="preserve">ナルシートN（絶縁）</t>
  </si>
  <si>
    <t xml:space="preserve">床　立上り際50㎝より内側用</t>
  </si>
  <si>
    <t xml:space="preserve">16m巻</t>
  </si>
  <si>
    <t xml:space="preserve">ナルファルトWP</t>
  </si>
  <si>
    <t xml:space="preserve">床　下塗り用防水材</t>
  </si>
  <si>
    <t xml:space="preserve">18kgﾎﾟﾘﾍﾟｰﾙ缶</t>
  </si>
  <si>
    <t xml:space="preserve">0.3kg/㎡</t>
  </si>
  <si>
    <t xml:space="preserve">増張り用防水材</t>
  </si>
  <si>
    <t xml:space="preserve">0.2kg/m</t>
  </si>
  <si>
    <t xml:space="preserve">断熱点張り用</t>
  </si>
  <si>
    <t xml:space="preserve">1.0kg/㎡</t>
  </si>
  <si>
    <t xml:space="preserve">上塗り防水用</t>
  </si>
  <si>
    <r>
      <rPr>
        <sz val="11"/>
        <color rgb="FFFF0000"/>
        <rFont val="ＭＳ Ｐゴシック"/>
        <family val="3"/>
        <charset val="128"/>
      </rPr>
      <t xml:space="preserve">2.0</t>
    </r>
    <r>
      <rPr>
        <sz val="11"/>
        <rFont val="ＭＳ Ｐゴシック"/>
        <family val="3"/>
        <charset val="128"/>
      </rPr>
      <t xml:space="preserve">kg/㎡</t>
    </r>
  </si>
  <si>
    <t xml:space="preserve">ﾅﾙﾌｧﾙﾄWP（23kg）</t>
  </si>
  <si>
    <t xml:space="preserve">(荷姿23kgの場合）</t>
  </si>
  <si>
    <t xml:space="preserve">23kgﾎﾟﾘﾍﾟｰﾙ缶</t>
  </si>
  <si>
    <t xml:space="preserve">不織布　　105ｃｍ幅</t>
  </si>
  <si>
    <t xml:space="preserve">補強布</t>
  </si>
  <si>
    <t xml:space="preserve">100ｍ巻</t>
  </si>
  <si>
    <t xml:space="preserve">1.1㎡／㎡</t>
  </si>
  <si>
    <t xml:space="preserve">不織布　　　20cm幅</t>
  </si>
  <si>
    <t xml:space="preserve">増張り用補強布</t>
  </si>
  <si>
    <t xml:space="preserve">ﾎﾟﾘｽﾁﾚﾝﾌｫｰﾑ　B類3種</t>
  </si>
  <si>
    <t xml:space="preserve">断熱材</t>
  </si>
  <si>
    <t xml:space="preserve">t35 910×1820</t>
  </si>
  <si>
    <t xml:space="preserve">枚</t>
  </si>
  <si>
    <t xml:space="preserve">ﾅﾙﾌｧﾙﾄﾄｯﾌﾟﾊｰﾄﾞP</t>
  </si>
  <si>
    <t xml:space="preserve">高耐久遮熱</t>
  </si>
  <si>
    <t xml:space="preserve">20kg缶</t>
  </si>
  <si>
    <t xml:space="preserve">0.5kg/㎡</t>
  </si>
  <si>
    <t xml:space="preserve">クールトップ　セラSi</t>
  </si>
  <si>
    <t xml:space="preserve">16kg石油缶</t>
  </si>
  <si>
    <t xml:space="preserve">0.4kg/㎡</t>
  </si>
  <si>
    <t xml:space="preserve">ステンレス脱気筒</t>
  </si>
  <si>
    <t xml:space="preserve">断熱用</t>
  </si>
  <si>
    <t xml:space="preserve">ヶ</t>
  </si>
  <si>
    <t xml:space="preserve">取扱外</t>
  </si>
  <si>
    <t xml:space="preserve">材料費合計</t>
  </si>
  <si>
    <t xml:space="preserve">材料単価</t>
  </si>
  <si>
    <t xml:space="preserve">積算は概算です。　施工に当たっては不足分は追加手配してください。</t>
  </si>
  <si>
    <t xml:space="preserve">20cm幅の切り分けは　1m幅から２０ｃｍ幅　5列を切り分けるよう算定しています。　</t>
  </si>
  <si>
    <t xml:space="preserve">屋根露出断熱絶縁工法　　NDZ-33-SS-A　　遮熱軽歩行仕様</t>
  </si>
  <si>
    <t xml:space="preserve">ナルファルトトップー遮熱P</t>
  </si>
  <si>
    <t xml:space="preserve">遮熱トップ　非歩行</t>
  </si>
  <si>
    <t xml:space="preserve">20kg石油缶</t>
  </si>
  <si>
    <t xml:space="preserve">屋根露出断熱絶縁工法　　NDZ-33-SP-A　　遮熱非歩行仕様</t>
  </si>
  <si>
    <t xml:space="preserve">ナルファルトトップー遮熱S</t>
  </si>
  <si>
    <t xml:space="preserve">遮熱トップ　軽歩行</t>
  </si>
  <si>
    <t xml:space="preserve">15kg石油缶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</si>
</sst>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[$-411]#,##0;[RED]\-#,##0"/>
    <numFmt numFmtId="167" formatCode="[$-F800]DDDD&quot;, &quot;MMMM\ DD&quot;, &quot;YYYY"/>
    <numFmt numFmtId="168" formatCode="0.00"/>
    <numFmt numFmtId="169" formatCode="0_ "/>
    <numFmt numFmtId="170" formatCode="0.0_ "/>
    <numFmt numFmtId="171" formatCode="General"/>
  </numFmts>
  <fonts count="14">
    <font>
      <sz val="11"/>
      <color rgb="FF000000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 val="true"/>
      <sz val="12"/>
      <name val="ＭＳ Ｐゴシック"/>
      <family val="3"/>
      <charset val="128"/>
    </font>
    <font>
      <b val="true"/>
      <sz val="14"/>
      <name val="ＭＳ Ｐゴシック"/>
      <family val="3"/>
      <charset val="128"/>
    </font>
    <font>
      <b val="true"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 val="true"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333399"/>
      <name val="ＭＳ Ｐゴシック"/>
      <family val="3"/>
      <charset val="128"/>
    </font>
    <font>
      <b val="true"/>
      <sz val="14"/>
      <color rgb="FF80808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center" textRotation="0" wrapText="false" indent="0" shrinkToFit="false"/>
    </xf>
    <xf numFmtId="166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22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2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0" xfId="22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4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3" borderId="4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0" borderId="5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8" xfId="22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5" borderId="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5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5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4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4" borderId="7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4" borderId="2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1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0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3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0" borderId="0" xfId="22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4" fillId="0" borderId="3" xfId="22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2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4" fillId="0" borderId="0" xfId="22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7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4" fillId="0" borderId="8" xfId="22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3" borderId="1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3" borderId="9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1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4" borderId="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4" borderId="6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7" fillId="3" borderId="1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7" fillId="3" borderId="1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4" xfId="23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" xfId="21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パーセント 2" xfId="20"/>
    <cellStyle name="桁区切り 2" xfId="21"/>
    <cellStyle name="標準 2" xfId="22"/>
    <cellStyle name="標準_05ナルファルトWP材料数量計算書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8" activeCellId="0" sqref="H28"/>
    </sheetView>
  </sheetViews>
  <sheetFormatPr defaultRowHeight="13.5" zeroHeight="false" outlineLevelRow="0" outlineLevelCol="0"/>
  <cols>
    <col collapsed="false" customWidth="true" hidden="false" outlineLevel="0" max="1" min="1" style="1" width="1.63"/>
    <col collapsed="false" customWidth="true" hidden="false" outlineLevel="0" max="2" min="2" style="1" width="25.25"/>
    <col collapsed="false" customWidth="true" hidden="false" outlineLevel="0" max="3" min="3" style="1" width="24.62"/>
    <col collapsed="false" customWidth="true" hidden="false" outlineLevel="0" max="4" min="4" style="1" width="18.38"/>
    <col collapsed="false" customWidth="true" hidden="false" outlineLevel="0" max="5" min="5" style="2" width="3.13"/>
    <col collapsed="false" customWidth="true" hidden="false" outlineLevel="0" max="6" min="6" style="1" width="8.5"/>
    <col collapsed="false" customWidth="true" hidden="false" outlineLevel="0" max="7" min="7" style="1" width="13.26"/>
    <col collapsed="false" customWidth="true" hidden="false" outlineLevel="0" max="8" min="8" style="1" width="11.38"/>
    <col collapsed="false" customWidth="true" hidden="false" outlineLevel="0" max="10" min="9" style="1" width="13.26"/>
    <col collapsed="false" customWidth="true" hidden="false" outlineLevel="0" max="11" min="11" style="1" width="15.5"/>
    <col collapsed="false" customWidth="true" hidden="false" outlineLevel="0" max="256" min="12" style="1" width="9"/>
    <col collapsed="false" customWidth="true" hidden="false" outlineLevel="0" max="257" min="257" style="1" width="1.63"/>
    <col collapsed="false" customWidth="true" hidden="false" outlineLevel="0" max="258" min="258" style="1" width="19.75"/>
    <col collapsed="false" customWidth="true" hidden="false" outlineLevel="0" max="259" min="259" style="1" width="24.62"/>
    <col collapsed="false" customWidth="true" hidden="false" outlineLevel="0" max="260" min="260" style="1" width="16.26"/>
    <col collapsed="false" customWidth="true" hidden="false" outlineLevel="0" max="261" min="261" style="1" width="3.13"/>
    <col collapsed="false" customWidth="true" hidden="false" outlineLevel="0" max="262" min="262" style="1" width="8.5"/>
    <col collapsed="false" customWidth="true" hidden="false" outlineLevel="0" max="263" min="263" style="1" width="13.26"/>
    <col collapsed="false" customWidth="true" hidden="false" outlineLevel="0" max="264" min="264" style="1" width="11.38"/>
    <col collapsed="false" customWidth="true" hidden="false" outlineLevel="0" max="266" min="265" style="1" width="13.26"/>
    <col collapsed="false" customWidth="true" hidden="false" outlineLevel="0" max="267" min="267" style="1" width="15.5"/>
    <col collapsed="false" customWidth="true" hidden="false" outlineLevel="0" max="512" min="268" style="1" width="9"/>
    <col collapsed="false" customWidth="true" hidden="false" outlineLevel="0" max="513" min="513" style="1" width="1.63"/>
    <col collapsed="false" customWidth="true" hidden="false" outlineLevel="0" max="514" min="514" style="1" width="19.75"/>
    <col collapsed="false" customWidth="true" hidden="false" outlineLevel="0" max="515" min="515" style="1" width="24.62"/>
    <col collapsed="false" customWidth="true" hidden="false" outlineLevel="0" max="516" min="516" style="1" width="16.26"/>
    <col collapsed="false" customWidth="true" hidden="false" outlineLevel="0" max="517" min="517" style="1" width="3.13"/>
    <col collapsed="false" customWidth="true" hidden="false" outlineLevel="0" max="518" min="518" style="1" width="8.5"/>
    <col collapsed="false" customWidth="true" hidden="false" outlineLevel="0" max="519" min="519" style="1" width="13.26"/>
    <col collapsed="false" customWidth="true" hidden="false" outlineLevel="0" max="520" min="520" style="1" width="11.38"/>
    <col collapsed="false" customWidth="true" hidden="false" outlineLevel="0" max="522" min="521" style="1" width="13.26"/>
    <col collapsed="false" customWidth="true" hidden="false" outlineLevel="0" max="523" min="523" style="1" width="15.5"/>
    <col collapsed="false" customWidth="true" hidden="false" outlineLevel="0" max="768" min="524" style="1" width="9"/>
    <col collapsed="false" customWidth="true" hidden="false" outlineLevel="0" max="769" min="769" style="1" width="1.63"/>
    <col collapsed="false" customWidth="true" hidden="false" outlineLevel="0" max="770" min="770" style="1" width="19.75"/>
    <col collapsed="false" customWidth="true" hidden="false" outlineLevel="0" max="771" min="771" style="1" width="24.62"/>
    <col collapsed="false" customWidth="true" hidden="false" outlineLevel="0" max="772" min="772" style="1" width="16.26"/>
    <col collapsed="false" customWidth="true" hidden="false" outlineLevel="0" max="773" min="773" style="1" width="3.13"/>
    <col collapsed="false" customWidth="true" hidden="false" outlineLevel="0" max="774" min="774" style="1" width="8.5"/>
    <col collapsed="false" customWidth="true" hidden="false" outlineLevel="0" max="775" min="775" style="1" width="13.26"/>
    <col collapsed="false" customWidth="true" hidden="false" outlineLevel="0" max="776" min="776" style="1" width="11.38"/>
    <col collapsed="false" customWidth="true" hidden="false" outlineLevel="0" max="778" min="777" style="1" width="13.26"/>
    <col collapsed="false" customWidth="true" hidden="false" outlineLevel="0" max="779" min="779" style="1" width="15.5"/>
    <col collapsed="false" customWidth="true" hidden="false" outlineLevel="0" max="1025" min="780" style="1" width="9"/>
  </cols>
  <sheetData>
    <row r="1" customFormat="false" ht="17.25" hidden="false" customHeight="false" outlineLevel="0" collapsed="false">
      <c r="A1" s="3"/>
      <c r="C1" s="4"/>
      <c r="I1" s="5" t="n">
        <v>44077</v>
      </c>
      <c r="J1" s="5"/>
      <c r="K1" s="5"/>
    </row>
    <row r="2" s="1" customFormat="true" ht="17.25" hidden="false" customHeight="false" outlineLevel="0" collapsed="false">
      <c r="A2" s="3"/>
      <c r="J2" s="1" t="s">
        <v>0</v>
      </c>
    </row>
    <row r="3" s="1" customFormat="true" ht="18" hidden="false" customHeight="false" outlineLevel="0" collapsed="false">
      <c r="A3" s="3"/>
      <c r="B3" s="1" t="s">
        <v>1</v>
      </c>
      <c r="C3" s="6" t="s">
        <v>2</v>
      </c>
      <c r="D3" s="6"/>
      <c r="F3" s="2"/>
      <c r="H3" s="7"/>
      <c r="I3" s="8" t="s">
        <v>3</v>
      </c>
    </row>
    <row r="4" s="1" customFormat="true" ht="17.25" hidden="false" customHeight="false" outlineLevel="0" collapsed="false">
      <c r="A4" s="3"/>
      <c r="B4" s="1" t="s">
        <v>4</v>
      </c>
      <c r="C4" s="9" t="s">
        <v>5</v>
      </c>
      <c r="F4" s="2"/>
      <c r="G4" s="10" t="s">
        <v>6</v>
      </c>
      <c r="H4" s="7"/>
      <c r="I4" s="8"/>
    </row>
    <row r="5" customFormat="false" ht="19.5" hidden="false" customHeight="true" outlineLevel="0" collapsed="false">
      <c r="A5" s="3"/>
      <c r="C5" s="4"/>
      <c r="D5" s="11" t="s">
        <v>7</v>
      </c>
      <c r="E5" s="12" t="s">
        <v>8</v>
      </c>
      <c r="F5" s="13" t="s">
        <v>9</v>
      </c>
      <c r="G5" s="14" t="n">
        <v>900</v>
      </c>
      <c r="H5" s="7"/>
      <c r="I5" s="8"/>
    </row>
    <row r="6" customFormat="false" ht="19.5" hidden="false" customHeight="true" outlineLevel="0" collapsed="false">
      <c r="A6" s="3"/>
      <c r="C6" s="4"/>
      <c r="D6" s="11" t="s">
        <v>10</v>
      </c>
      <c r="E6" s="12"/>
      <c r="F6" s="13" t="s">
        <v>9</v>
      </c>
      <c r="G6" s="14" t="n">
        <v>100</v>
      </c>
      <c r="H6" s="7"/>
      <c r="I6" s="8"/>
    </row>
    <row r="7" customFormat="false" ht="19.5" hidden="false" customHeight="true" outlineLevel="0" collapsed="false">
      <c r="A7" s="3"/>
      <c r="C7" s="4"/>
      <c r="D7" s="11" t="s">
        <v>11</v>
      </c>
      <c r="E7" s="12" t="s">
        <v>12</v>
      </c>
      <c r="F7" s="13" t="s">
        <v>9</v>
      </c>
      <c r="G7" s="14" t="n">
        <v>100</v>
      </c>
      <c r="H7" s="7"/>
      <c r="I7" s="8"/>
    </row>
    <row r="8" customFormat="false" ht="19.5" hidden="false" customHeight="true" outlineLevel="0" collapsed="false">
      <c r="A8" s="3"/>
      <c r="C8" s="4"/>
      <c r="D8" s="11" t="s">
        <v>13</v>
      </c>
      <c r="E8" s="12"/>
      <c r="F8" s="13" t="s">
        <v>14</v>
      </c>
      <c r="G8" s="15" t="n">
        <v>0.4</v>
      </c>
      <c r="H8" s="7"/>
      <c r="I8" s="8"/>
    </row>
    <row r="9" customFormat="false" ht="19.5" hidden="false" customHeight="true" outlineLevel="0" collapsed="false">
      <c r="A9" s="3"/>
      <c r="C9" s="4"/>
      <c r="D9" s="11" t="s">
        <v>15</v>
      </c>
      <c r="E9" s="12"/>
      <c r="F9" s="13" t="s">
        <v>14</v>
      </c>
      <c r="G9" s="15" t="n">
        <f aca="false">G7/G8</f>
        <v>250</v>
      </c>
      <c r="H9" s="7"/>
      <c r="I9" s="8"/>
    </row>
    <row r="10" customFormat="false" ht="19.5" hidden="false" customHeight="true" outlineLevel="0" collapsed="false">
      <c r="A10" s="3"/>
      <c r="C10" s="4"/>
      <c r="D10" s="11" t="s">
        <v>16</v>
      </c>
      <c r="E10" s="12"/>
      <c r="F10" s="13" t="s">
        <v>9</v>
      </c>
      <c r="G10" s="16" t="n">
        <f aca="false">SUM(G5:G7)</f>
        <v>1100</v>
      </c>
      <c r="H10" s="7"/>
      <c r="I10" s="8"/>
    </row>
    <row r="11" customFormat="false" ht="13.5" hidden="false" customHeight="false" outlineLevel="0" collapsed="false">
      <c r="B11" s="1" t="s">
        <v>17</v>
      </c>
      <c r="C11" s="9" t="s">
        <v>18</v>
      </c>
      <c r="G11" s="10" t="s">
        <v>19</v>
      </c>
    </row>
    <row r="12" customFormat="false" ht="17.25" hidden="false" customHeight="true" outlineLevel="0" collapsed="false">
      <c r="B12" s="17" t="s">
        <v>20</v>
      </c>
      <c r="C12" s="17" t="s">
        <v>21</v>
      </c>
      <c r="D12" s="17" t="s">
        <v>22</v>
      </c>
      <c r="E12" s="13"/>
      <c r="F12" s="13"/>
      <c r="G12" s="18" t="s">
        <v>23</v>
      </c>
      <c r="H12" s="19" t="s">
        <v>24</v>
      </c>
      <c r="I12" s="20" t="s">
        <v>25</v>
      </c>
      <c r="J12" s="20" t="s">
        <v>26</v>
      </c>
      <c r="K12" s="17" t="s">
        <v>27</v>
      </c>
    </row>
    <row r="13" customFormat="false" ht="17.25" hidden="false" customHeight="true" outlineLevel="0" collapsed="false">
      <c r="B13" s="21" t="s">
        <v>28</v>
      </c>
      <c r="C13" s="22" t="s">
        <v>29</v>
      </c>
      <c r="D13" s="23" t="s">
        <v>30</v>
      </c>
      <c r="E13" s="24" t="s">
        <v>31</v>
      </c>
      <c r="F13" s="25"/>
      <c r="G13" s="26" t="s">
        <v>32</v>
      </c>
      <c r="H13" s="27" t="s">
        <v>33</v>
      </c>
      <c r="I13" s="28"/>
      <c r="J13" s="29" t="s">
        <v>34</v>
      </c>
      <c r="K13" s="30" t="s">
        <v>35</v>
      </c>
    </row>
    <row r="14" customFormat="false" ht="17.25" hidden="false" customHeight="true" outlineLevel="0" collapsed="false">
      <c r="B14" s="21"/>
      <c r="C14" s="22"/>
      <c r="D14" s="31" t="s">
        <v>36</v>
      </c>
      <c r="E14" s="32" t="s">
        <v>31</v>
      </c>
      <c r="F14" s="33" t="n">
        <f aca="false">ROUNDUP(G10*0.2/10,0)</f>
        <v>22</v>
      </c>
      <c r="G14" s="34" t="n">
        <f aca="false">F14</f>
        <v>22</v>
      </c>
      <c r="H14" s="19" t="s">
        <v>33</v>
      </c>
      <c r="I14" s="35"/>
      <c r="J14" s="36" t="n">
        <f aca="false">G14*I14</f>
        <v>0</v>
      </c>
      <c r="K14" s="30"/>
    </row>
    <row r="15" customFormat="false" ht="17.25" hidden="false" customHeight="true" outlineLevel="0" collapsed="false">
      <c r="B15" s="37" t="s">
        <v>37</v>
      </c>
      <c r="C15" s="38" t="s">
        <v>38</v>
      </c>
      <c r="D15" s="39" t="s">
        <v>39</v>
      </c>
      <c r="E15" s="13" t="s">
        <v>40</v>
      </c>
      <c r="F15" s="40" t="n">
        <f aca="false">G9/5/15.9</f>
        <v>3.14465408805031</v>
      </c>
      <c r="G15" s="41" t="n">
        <f aca="false">ROUNDUP(SUM(F15:F18),0)</f>
        <v>85</v>
      </c>
      <c r="H15" s="19"/>
      <c r="I15" s="35"/>
      <c r="J15" s="36"/>
      <c r="K15" s="42"/>
    </row>
    <row r="16" customFormat="false" ht="17.25" hidden="false" customHeight="true" outlineLevel="0" collapsed="false">
      <c r="B16" s="37"/>
      <c r="C16" s="38" t="s">
        <v>41</v>
      </c>
      <c r="D16" s="22" t="s">
        <v>42</v>
      </c>
      <c r="E16" s="13" t="s">
        <v>40</v>
      </c>
      <c r="F16" s="43" t="n">
        <f aca="false">(G5+G6)/(15.9*0.9)</f>
        <v>69.8812019566737</v>
      </c>
      <c r="G16" s="41"/>
      <c r="H16" s="19"/>
      <c r="I16" s="35"/>
      <c r="J16" s="36"/>
      <c r="K16" s="42"/>
    </row>
    <row r="17" customFormat="false" ht="17.25" hidden="false" customHeight="true" outlineLevel="0" collapsed="false">
      <c r="B17" s="37"/>
      <c r="C17" s="44" t="s">
        <v>43</v>
      </c>
      <c r="D17" s="22" t="s">
        <v>42</v>
      </c>
      <c r="E17" s="13" t="s">
        <v>40</v>
      </c>
      <c r="F17" s="45" t="n">
        <f aca="false">G9/2/15.9</f>
        <v>7.86163522012579</v>
      </c>
      <c r="G17" s="41"/>
      <c r="H17" s="19" t="s">
        <v>44</v>
      </c>
      <c r="I17" s="46"/>
      <c r="J17" s="36" t="n">
        <f aca="false">G15*I17</f>
        <v>0</v>
      </c>
      <c r="K17" s="47"/>
    </row>
    <row r="18" customFormat="false" ht="17.25" hidden="false" customHeight="true" outlineLevel="0" collapsed="false">
      <c r="B18" s="37"/>
      <c r="C18" s="44" t="s">
        <v>45</v>
      </c>
      <c r="D18" s="39" t="s">
        <v>39</v>
      </c>
      <c r="E18" s="13" t="s">
        <v>40</v>
      </c>
      <c r="F18" s="45" t="n">
        <f aca="false">G9/5/15.9</f>
        <v>3.14465408805031</v>
      </c>
      <c r="G18" s="41"/>
      <c r="H18" s="19" t="s">
        <v>44</v>
      </c>
      <c r="I18" s="35"/>
      <c r="J18" s="36"/>
      <c r="K18" s="47"/>
    </row>
    <row r="19" customFormat="false" ht="24" hidden="false" customHeight="true" outlineLevel="0" collapsed="false">
      <c r="B19" s="48" t="s">
        <v>46</v>
      </c>
      <c r="C19" s="44" t="s">
        <v>47</v>
      </c>
      <c r="D19" s="23" t="s">
        <v>48</v>
      </c>
      <c r="E19" s="24" t="s">
        <v>40</v>
      </c>
      <c r="F19" s="49" t="n">
        <f aca="false">(G5-G9*0.5)/15.9*1.1</f>
        <v>53.6163522012579</v>
      </c>
      <c r="G19" s="50" t="n">
        <f aca="false">ROUNDUP(F19,0)</f>
        <v>54</v>
      </c>
      <c r="H19" s="19" t="s">
        <v>44</v>
      </c>
      <c r="I19" s="35"/>
      <c r="J19" s="36" t="n">
        <f aca="false">G19*I19</f>
        <v>0</v>
      </c>
      <c r="K19" s="47"/>
    </row>
    <row r="20" customFormat="false" ht="13.5" hidden="false" customHeight="false" outlineLevel="0" collapsed="false">
      <c r="B20" s="37" t="s">
        <v>49</v>
      </c>
      <c r="C20" s="17" t="s">
        <v>50</v>
      </c>
      <c r="D20" s="17" t="s">
        <v>51</v>
      </c>
      <c r="E20" s="17" t="s">
        <v>31</v>
      </c>
      <c r="F20" s="45" t="n">
        <f aca="false">(G5+G6)*0.3/18*1.1</f>
        <v>18.3333333333333</v>
      </c>
      <c r="G20" s="51" t="n">
        <f aca="false">ROUNDUP(SUM(F20:F23),0)</f>
        <v>200</v>
      </c>
      <c r="H20" s="19" t="s">
        <v>52</v>
      </c>
      <c r="I20" s="35"/>
      <c r="J20" s="35" t="n">
        <f aca="false">G20*I20</f>
        <v>0</v>
      </c>
      <c r="K20" s="17" t="s">
        <v>35</v>
      </c>
    </row>
    <row r="21" customFormat="false" ht="13.5" hidden="false" customHeight="false" outlineLevel="0" collapsed="false">
      <c r="B21" s="37"/>
      <c r="C21" s="17" t="s">
        <v>53</v>
      </c>
      <c r="D21" s="17"/>
      <c r="E21" s="17" t="s">
        <v>31</v>
      </c>
      <c r="F21" s="45" t="n">
        <f aca="false">G9*0.2/18*1.1</f>
        <v>3.05555555555556</v>
      </c>
      <c r="G21" s="51"/>
      <c r="H21" s="19" t="s">
        <v>54</v>
      </c>
      <c r="I21" s="35"/>
      <c r="J21" s="35"/>
      <c r="K21" s="17"/>
    </row>
    <row r="22" customFormat="false" ht="13.5" hidden="false" customHeight="false" outlineLevel="0" collapsed="false">
      <c r="B22" s="37"/>
      <c r="C22" s="17" t="s">
        <v>55</v>
      </c>
      <c r="D22" s="17"/>
      <c r="E22" s="17" t="s">
        <v>31</v>
      </c>
      <c r="F22" s="45" t="n">
        <f aca="false">G5*1/18</f>
        <v>50</v>
      </c>
      <c r="G22" s="51"/>
      <c r="H22" s="19" t="s">
        <v>56</v>
      </c>
      <c r="I22" s="35"/>
      <c r="J22" s="35"/>
      <c r="K22" s="17"/>
    </row>
    <row r="23" customFormat="false" ht="13.5" hidden="false" customHeight="false" outlineLevel="0" collapsed="false">
      <c r="B23" s="37"/>
      <c r="C23" s="17" t="s">
        <v>57</v>
      </c>
      <c r="D23" s="17"/>
      <c r="E23" s="17" t="s">
        <v>31</v>
      </c>
      <c r="F23" s="45" t="n">
        <f aca="false">G10*2/18*1.05</f>
        <v>128.333333333333</v>
      </c>
      <c r="G23" s="51"/>
      <c r="H23" s="52" t="s">
        <v>58</v>
      </c>
      <c r="I23" s="35"/>
      <c r="J23" s="35"/>
      <c r="K23" s="17"/>
    </row>
    <row r="24" customFormat="false" ht="34.5" hidden="false" customHeight="true" outlineLevel="0" collapsed="false">
      <c r="B24" s="53" t="s">
        <v>59</v>
      </c>
      <c r="C24" s="54" t="s">
        <v>60</v>
      </c>
      <c r="D24" s="55" t="s">
        <v>61</v>
      </c>
      <c r="E24" s="13" t="s">
        <v>31</v>
      </c>
      <c r="F24" s="45" t="n">
        <f aca="false">(SUM(F20:F23))/23*18</f>
        <v>156.304347826087</v>
      </c>
      <c r="G24" s="56" t="n">
        <f aca="false">ROUNDUP(F24,0)</f>
        <v>157</v>
      </c>
      <c r="H24" s="19"/>
      <c r="I24" s="57"/>
      <c r="J24" s="36" t="n">
        <f aca="false">G24*I24</f>
        <v>0</v>
      </c>
      <c r="K24" s="17"/>
    </row>
    <row r="25" customFormat="false" ht="17.25" hidden="false" customHeight="true" outlineLevel="0" collapsed="false">
      <c r="B25" s="37" t="s">
        <v>62</v>
      </c>
      <c r="C25" s="17" t="s">
        <v>63</v>
      </c>
      <c r="D25" s="17" t="s">
        <v>64</v>
      </c>
      <c r="E25" s="13" t="s">
        <v>40</v>
      </c>
      <c r="F25" s="45" t="n">
        <f aca="false">(G10*1.1+F19*0.4*1.1)/100</f>
        <v>12.3359119496855</v>
      </c>
      <c r="G25" s="41" t="n">
        <f aca="false">ROUNDUP(F25,0)</f>
        <v>13</v>
      </c>
      <c r="H25" s="19" t="s">
        <v>65</v>
      </c>
      <c r="I25" s="46"/>
      <c r="J25" s="36" t="n">
        <f aca="false">G25*I25</f>
        <v>0</v>
      </c>
    </row>
    <row r="26" customFormat="false" ht="17.25" hidden="false" customHeight="true" outlineLevel="0" collapsed="false">
      <c r="B26" s="37" t="s">
        <v>66</v>
      </c>
      <c r="C26" s="17" t="s">
        <v>67</v>
      </c>
      <c r="D26" s="17" t="s">
        <v>64</v>
      </c>
      <c r="E26" s="13" t="s">
        <v>40</v>
      </c>
      <c r="F26" s="45" t="n">
        <f aca="false">G9*1.2/100</f>
        <v>3</v>
      </c>
      <c r="G26" s="41" t="n">
        <f aca="false">ROUNDUP(F26,0)</f>
        <v>3</v>
      </c>
      <c r="H26" s="19" t="s">
        <v>44</v>
      </c>
      <c r="I26" s="46"/>
      <c r="J26" s="36" t="n">
        <f aca="false">G26*I26</f>
        <v>0</v>
      </c>
    </row>
    <row r="27" customFormat="false" ht="17.25" hidden="false" customHeight="true" outlineLevel="0" collapsed="false">
      <c r="B27" s="53" t="s">
        <v>68</v>
      </c>
      <c r="C27" s="17" t="s">
        <v>69</v>
      </c>
      <c r="D27" s="17" t="s">
        <v>70</v>
      </c>
      <c r="E27" s="13" t="s">
        <v>71</v>
      </c>
      <c r="F27" s="45" t="n">
        <f aca="false">G5/(0.91*1.82)</f>
        <v>543.412631324719</v>
      </c>
      <c r="G27" s="50" t="n">
        <f aca="false">ROUNDUP(F27,0)</f>
        <v>544</v>
      </c>
      <c r="H27" s="19"/>
      <c r="I27" s="58"/>
      <c r="J27" s="36" t="n">
        <f aca="false">G27*I27</f>
        <v>0</v>
      </c>
    </row>
    <row r="28" customFormat="false" ht="17.25" hidden="false" customHeight="true" outlineLevel="0" collapsed="false">
      <c r="B28" s="37" t="s">
        <v>72</v>
      </c>
      <c r="C28" s="17" t="s">
        <v>73</v>
      </c>
      <c r="D28" s="17" t="s">
        <v>74</v>
      </c>
      <c r="E28" s="13" t="s">
        <v>31</v>
      </c>
      <c r="F28" s="45" t="n">
        <f aca="false">G10*0.5/20</f>
        <v>27.5</v>
      </c>
      <c r="G28" s="59" t="n">
        <f aca="false">ROUNDUP(F28,0)</f>
        <v>28</v>
      </c>
      <c r="H28" s="19" t="s">
        <v>75</v>
      </c>
      <c r="I28" s="58"/>
      <c r="J28" s="36"/>
    </row>
    <row r="29" customFormat="false" ht="17.25" hidden="false" customHeight="true" outlineLevel="0" collapsed="false">
      <c r="B29" s="37" t="s">
        <v>76</v>
      </c>
      <c r="C29" s="17"/>
      <c r="D29" s="17" t="s">
        <v>77</v>
      </c>
      <c r="E29" s="13" t="s">
        <v>31</v>
      </c>
      <c r="F29" s="45" t="n">
        <f aca="false">G10*0.4/16</f>
        <v>27.5</v>
      </c>
      <c r="G29" s="59" t="n">
        <f aca="false">ROUNDUP(F29,0)</f>
        <v>28</v>
      </c>
      <c r="H29" s="19" t="s">
        <v>78</v>
      </c>
      <c r="I29" s="58"/>
      <c r="J29" s="36"/>
      <c r="K29" s="60"/>
    </row>
    <row r="30" customFormat="false" ht="17.25" hidden="false" customHeight="true" outlineLevel="0" collapsed="false">
      <c r="B30" s="61" t="s">
        <v>79</v>
      </c>
      <c r="C30" s="17" t="s">
        <v>80</v>
      </c>
      <c r="D30" s="17"/>
      <c r="E30" s="13" t="s">
        <v>81</v>
      </c>
      <c r="F30" s="13" t="s">
        <v>82</v>
      </c>
      <c r="G30" s="62" t="n">
        <f aca="false">ROUNDUP(G5/80,0)</f>
        <v>12</v>
      </c>
      <c r="H30" s="63"/>
      <c r="I30" s="58"/>
      <c r="J30" s="36"/>
      <c r="K30" s="2"/>
    </row>
    <row r="31" customFormat="false" ht="17.25" hidden="false" customHeight="true" outlineLevel="0" collapsed="false">
      <c r="H31" s="64" t="s">
        <v>83</v>
      </c>
      <c r="I31" s="64"/>
      <c r="J31" s="36" t="n">
        <f aca="false">SUM(J13:J30)</f>
        <v>0</v>
      </c>
    </row>
    <row r="32" customFormat="false" ht="17.25" hidden="false" customHeight="true" outlineLevel="0" collapsed="false">
      <c r="H32" s="65" t="s">
        <v>84</v>
      </c>
      <c r="I32" s="65"/>
      <c r="J32" s="66" t="n">
        <f aca="false">J31/G10</f>
        <v>0</v>
      </c>
    </row>
    <row r="34" customFormat="false" ht="13.5" hidden="false" customHeight="false" outlineLevel="0" collapsed="false">
      <c r="C34" s="1" t="s">
        <v>85</v>
      </c>
    </row>
    <row r="35" customFormat="false" ht="13.5" hidden="false" customHeight="false" outlineLevel="0" collapsed="false">
      <c r="C35" s="1" t="s">
        <v>86</v>
      </c>
    </row>
  </sheetData>
  <mergeCells count="15">
    <mergeCell ref="I1:K1"/>
    <mergeCell ref="B13:B14"/>
    <mergeCell ref="C13:C14"/>
    <mergeCell ref="K13:K14"/>
    <mergeCell ref="B15:B18"/>
    <mergeCell ref="G15:G18"/>
    <mergeCell ref="B20:B23"/>
    <mergeCell ref="D20:D23"/>
    <mergeCell ref="G20:G23"/>
    <mergeCell ref="I20:I23"/>
    <mergeCell ref="J20:J23"/>
    <mergeCell ref="K20:K24"/>
    <mergeCell ref="C28:C29"/>
    <mergeCell ref="H31:I31"/>
    <mergeCell ref="H32:I32"/>
  </mergeCells>
  <printOptions headings="false" gridLines="false" gridLinesSet="true" horizontalCentered="false" verticalCentered="false"/>
  <pageMargins left="0.590277777777778" right="0.590277777777778" top="0.984027777777778" bottom="0.590277777777778" header="0.511805555555555" footer="0.511805555555555"/>
  <pageSetup paperSize="9" scale="88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7" activeCellId="0" sqref="L27"/>
    </sheetView>
  </sheetViews>
  <sheetFormatPr defaultRowHeight="13.5" zeroHeight="false" outlineLevelRow="0" outlineLevelCol="0"/>
  <cols>
    <col collapsed="false" customWidth="true" hidden="false" outlineLevel="0" max="1" min="1" style="1" width="1.63"/>
    <col collapsed="false" customWidth="true" hidden="false" outlineLevel="0" max="2" min="2" style="1" width="25.25"/>
    <col collapsed="false" customWidth="true" hidden="false" outlineLevel="0" max="3" min="3" style="1" width="24.62"/>
    <col collapsed="false" customWidth="true" hidden="false" outlineLevel="0" max="4" min="4" style="1" width="18.38"/>
    <col collapsed="false" customWidth="true" hidden="false" outlineLevel="0" max="5" min="5" style="2" width="3.13"/>
    <col collapsed="false" customWidth="true" hidden="false" outlineLevel="0" max="6" min="6" style="1" width="8.5"/>
    <col collapsed="false" customWidth="true" hidden="false" outlineLevel="0" max="7" min="7" style="1" width="13.26"/>
    <col collapsed="false" customWidth="true" hidden="false" outlineLevel="0" max="8" min="8" style="1" width="11.38"/>
    <col collapsed="false" customWidth="true" hidden="false" outlineLevel="0" max="10" min="9" style="1" width="13.26"/>
    <col collapsed="false" customWidth="true" hidden="false" outlineLevel="0" max="11" min="11" style="1" width="15.5"/>
    <col collapsed="false" customWidth="true" hidden="false" outlineLevel="0" max="256" min="12" style="1" width="9"/>
    <col collapsed="false" customWidth="true" hidden="false" outlineLevel="0" max="257" min="257" style="1" width="1.63"/>
    <col collapsed="false" customWidth="true" hidden="false" outlineLevel="0" max="258" min="258" style="1" width="19.75"/>
    <col collapsed="false" customWidth="true" hidden="false" outlineLevel="0" max="259" min="259" style="1" width="24.62"/>
    <col collapsed="false" customWidth="true" hidden="false" outlineLevel="0" max="260" min="260" style="1" width="16.26"/>
    <col collapsed="false" customWidth="true" hidden="false" outlineLevel="0" max="261" min="261" style="1" width="3.13"/>
    <col collapsed="false" customWidth="true" hidden="false" outlineLevel="0" max="262" min="262" style="1" width="8.5"/>
    <col collapsed="false" customWidth="true" hidden="false" outlineLevel="0" max="263" min="263" style="1" width="13.26"/>
    <col collapsed="false" customWidth="true" hidden="false" outlineLevel="0" max="264" min="264" style="1" width="11.38"/>
    <col collapsed="false" customWidth="true" hidden="false" outlineLevel="0" max="266" min="265" style="1" width="13.26"/>
    <col collapsed="false" customWidth="true" hidden="false" outlineLevel="0" max="267" min="267" style="1" width="15.5"/>
    <col collapsed="false" customWidth="true" hidden="false" outlineLevel="0" max="512" min="268" style="1" width="9"/>
    <col collapsed="false" customWidth="true" hidden="false" outlineLevel="0" max="513" min="513" style="1" width="1.63"/>
    <col collapsed="false" customWidth="true" hidden="false" outlineLevel="0" max="514" min="514" style="1" width="19.75"/>
    <col collapsed="false" customWidth="true" hidden="false" outlineLevel="0" max="515" min="515" style="1" width="24.62"/>
    <col collapsed="false" customWidth="true" hidden="false" outlineLevel="0" max="516" min="516" style="1" width="16.26"/>
    <col collapsed="false" customWidth="true" hidden="false" outlineLevel="0" max="517" min="517" style="1" width="3.13"/>
    <col collapsed="false" customWidth="true" hidden="false" outlineLevel="0" max="518" min="518" style="1" width="8.5"/>
    <col collapsed="false" customWidth="true" hidden="false" outlineLevel="0" max="519" min="519" style="1" width="13.26"/>
    <col collapsed="false" customWidth="true" hidden="false" outlineLevel="0" max="520" min="520" style="1" width="11.38"/>
    <col collapsed="false" customWidth="true" hidden="false" outlineLevel="0" max="522" min="521" style="1" width="13.26"/>
    <col collapsed="false" customWidth="true" hidden="false" outlineLevel="0" max="523" min="523" style="1" width="15.5"/>
    <col collapsed="false" customWidth="true" hidden="false" outlineLevel="0" max="768" min="524" style="1" width="9"/>
    <col collapsed="false" customWidth="true" hidden="false" outlineLevel="0" max="769" min="769" style="1" width="1.63"/>
    <col collapsed="false" customWidth="true" hidden="false" outlineLevel="0" max="770" min="770" style="1" width="19.75"/>
    <col collapsed="false" customWidth="true" hidden="false" outlineLevel="0" max="771" min="771" style="1" width="24.62"/>
    <col collapsed="false" customWidth="true" hidden="false" outlineLevel="0" max="772" min="772" style="1" width="16.26"/>
    <col collapsed="false" customWidth="true" hidden="false" outlineLevel="0" max="773" min="773" style="1" width="3.13"/>
    <col collapsed="false" customWidth="true" hidden="false" outlineLevel="0" max="774" min="774" style="1" width="8.5"/>
    <col collapsed="false" customWidth="true" hidden="false" outlineLevel="0" max="775" min="775" style="1" width="13.26"/>
    <col collapsed="false" customWidth="true" hidden="false" outlineLevel="0" max="776" min="776" style="1" width="11.38"/>
    <col collapsed="false" customWidth="true" hidden="false" outlineLevel="0" max="778" min="777" style="1" width="13.26"/>
    <col collapsed="false" customWidth="true" hidden="false" outlineLevel="0" max="779" min="779" style="1" width="15.5"/>
    <col collapsed="false" customWidth="true" hidden="false" outlineLevel="0" max="1025" min="780" style="1" width="9"/>
  </cols>
  <sheetData>
    <row r="1" customFormat="false" ht="17.25" hidden="false" customHeight="false" outlineLevel="0" collapsed="false">
      <c r="A1" s="3"/>
      <c r="C1" s="4"/>
      <c r="I1" s="5" t="n">
        <v>44077</v>
      </c>
      <c r="J1" s="5"/>
      <c r="K1" s="5"/>
    </row>
    <row r="2" s="1" customFormat="true" ht="17.25" hidden="false" customHeight="false" outlineLevel="0" collapsed="false">
      <c r="A2" s="3"/>
      <c r="J2" s="1" t="s">
        <v>0</v>
      </c>
    </row>
    <row r="3" s="1" customFormat="true" ht="18" hidden="false" customHeight="false" outlineLevel="0" collapsed="false">
      <c r="A3" s="3"/>
      <c r="B3" s="1" t="s">
        <v>1</v>
      </c>
      <c r="C3" s="6" t="s">
        <v>87</v>
      </c>
      <c r="D3" s="6"/>
      <c r="F3" s="2"/>
      <c r="H3" s="7"/>
      <c r="I3" s="8" t="s">
        <v>3</v>
      </c>
    </row>
    <row r="4" s="1" customFormat="true" ht="17.25" hidden="false" customHeight="false" outlineLevel="0" collapsed="false">
      <c r="A4" s="3"/>
      <c r="B4" s="1" t="s">
        <v>4</v>
      </c>
      <c r="C4" s="9" t="s">
        <v>5</v>
      </c>
      <c r="F4" s="2"/>
      <c r="G4" s="10" t="s">
        <v>6</v>
      </c>
      <c r="H4" s="7"/>
      <c r="I4" s="8"/>
    </row>
    <row r="5" customFormat="false" ht="19.5" hidden="false" customHeight="true" outlineLevel="0" collapsed="false">
      <c r="A5" s="3"/>
      <c r="C5" s="4"/>
      <c r="D5" s="11" t="s">
        <v>7</v>
      </c>
      <c r="E5" s="12" t="s">
        <v>8</v>
      </c>
      <c r="F5" s="13" t="s">
        <v>9</v>
      </c>
      <c r="G5" s="14" t="n">
        <v>900</v>
      </c>
      <c r="H5" s="7"/>
      <c r="I5" s="8"/>
    </row>
    <row r="6" customFormat="false" ht="19.5" hidden="false" customHeight="true" outlineLevel="0" collapsed="false">
      <c r="A6" s="3"/>
      <c r="C6" s="4"/>
      <c r="D6" s="11" t="s">
        <v>10</v>
      </c>
      <c r="E6" s="12"/>
      <c r="F6" s="13" t="s">
        <v>9</v>
      </c>
      <c r="G6" s="14" t="n">
        <v>100</v>
      </c>
      <c r="H6" s="7"/>
      <c r="I6" s="8"/>
    </row>
    <row r="7" customFormat="false" ht="19.5" hidden="false" customHeight="true" outlineLevel="0" collapsed="false">
      <c r="A7" s="3"/>
      <c r="C7" s="4"/>
      <c r="D7" s="11" t="s">
        <v>11</v>
      </c>
      <c r="E7" s="12" t="s">
        <v>12</v>
      </c>
      <c r="F7" s="13" t="s">
        <v>9</v>
      </c>
      <c r="G7" s="14" t="n">
        <v>100</v>
      </c>
      <c r="H7" s="7"/>
      <c r="I7" s="8"/>
    </row>
    <row r="8" customFormat="false" ht="19.5" hidden="false" customHeight="true" outlineLevel="0" collapsed="false">
      <c r="A8" s="3"/>
      <c r="C8" s="4"/>
      <c r="D8" s="11" t="s">
        <v>13</v>
      </c>
      <c r="E8" s="12"/>
      <c r="F8" s="13" t="s">
        <v>14</v>
      </c>
      <c r="G8" s="15" t="n">
        <v>0.4</v>
      </c>
      <c r="H8" s="7"/>
      <c r="I8" s="8"/>
    </row>
    <row r="9" customFormat="false" ht="19.5" hidden="false" customHeight="true" outlineLevel="0" collapsed="false">
      <c r="A9" s="3"/>
      <c r="C9" s="4"/>
      <c r="D9" s="11" t="s">
        <v>15</v>
      </c>
      <c r="E9" s="12"/>
      <c r="F9" s="13" t="s">
        <v>14</v>
      </c>
      <c r="G9" s="15" t="n">
        <f aca="false">G7/G8</f>
        <v>250</v>
      </c>
      <c r="H9" s="7"/>
      <c r="I9" s="8"/>
    </row>
    <row r="10" customFormat="false" ht="19.5" hidden="false" customHeight="true" outlineLevel="0" collapsed="false">
      <c r="A10" s="3"/>
      <c r="C10" s="4"/>
      <c r="D10" s="11" t="s">
        <v>16</v>
      </c>
      <c r="E10" s="12"/>
      <c r="F10" s="13" t="s">
        <v>9</v>
      </c>
      <c r="G10" s="16" t="n">
        <f aca="false">SUM(G5:G7)</f>
        <v>1100</v>
      </c>
      <c r="H10" s="7"/>
      <c r="I10" s="8"/>
    </row>
    <row r="11" customFormat="false" ht="13.5" hidden="false" customHeight="false" outlineLevel="0" collapsed="false">
      <c r="B11" s="1" t="s">
        <v>17</v>
      </c>
      <c r="C11" s="9" t="s">
        <v>18</v>
      </c>
      <c r="G11" s="10" t="s">
        <v>19</v>
      </c>
    </row>
    <row r="12" customFormat="false" ht="17.25" hidden="false" customHeight="true" outlineLevel="0" collapsed="false">
      <c r="B12" s="17" t="s">
        <v>20</v>
      </c>
      <c r="C12" s="17" t="s">
        <v>21</v>
      </c>
      <c r="D12" s="17" t="s">
        <v>22</v>
      </c>
      <c r="E12" s="13"/>
      <c r="F12" s="13"/>
      <c r="G12" s="18" t="s">
        <v>23</v>
      </c>
      <c r="H12" s="19" t="s">
        <v>24</v>
      </c>
      <c r="I12" s="20" t="s">
        <v>25</v>
      </c>
      <c r="J12" s="20" t="s">
        <v>26</v>
      </c>
      <c r="K12" s="17" t="s">
        <v>27</v>
      </c>
    </row>
    <row r="13" customFormat="false" ht="17.25" hidden="false" customHeight="true" outlineLevel="0" collapsed="false">
      <c r="B13" s="21" t="s">
        <v>28</v>
      </c>
      <c r="C13" s="22" t="s">
        <v>29</v>
      </c>
      <c r="D13" s="23" t="s">
        <v>30</v>
      </c>
      <c r="E13" s="24" t="s">
        <v>31</v>
      </c>
      <c r="F13" s="25"/>
      <c r="G13" s="26" t="s">
        <v>32</v>
      </c>
      <c r="H13" s="27" t="s">
        <v>33</v>
      </c>
      <c r="I13" s="28"/>
      <c r="J13" s="29" t="s">
        <v>34</v>
      </c>
      <c r="K13" s="30" t="s">
        <v>35</v>
      </c>
    </row>
    <row r="14" customFormat="false" ht="17.25" hidden="false" customHeight="true" outlineLevel="0" collapsed="false">
      <c r="B14" s="21"/>
      <c r="C14" s="22"/>
      <c r="D14" s="31" t="s">
        <v>36</v>
      </c>
      <c r="E14" s="32" t="s">
        <v>31</v>
      </c>
      <c r="F14" s="33" t="n">
        <f aca="false">ROUNDUP(G10*0.2/10,0)</f>
        <v>22</v>
      </c>
      <c r="G14" s="34" t="n">
        <f aca="false">F14</f>
        <v>22</v>
      </c>
      <c r="H14" s="19" t="s">
        <v>33</v>
      </c>
      <c r="I14" s="35"/>
      <c r="J14" s="36" t="n">
        <f aca="false">G14*I14</f>
        <v>0</v>
      </c>
      <c r="K14" s="30"/>
    </row>
    <row r="15" customFormat="false" ht="17.25" hidden="false" customHeight="true" outlineLevel="0" collapsed="false">
      <c r="B15" s="37" t="s">
        <v>37</v>
      </c>
      <c r="C15" s="38" t="s">
        <v>38</v>
      </c>
      <c r="D15" s="39" t="s">
        <v>39</v>
      </c>
      <c r="E15" s="13" t="s">
        <v>40</v>
      </c>
      <c r="F15" s="40" t="n">
        <f aca="false">G9/5/15.9</f>
        <v>3.14465408805031</v>
      </c>
      <c r="G15" s="41" t="n">
        <f aca="false">ROUNDUP(SUM(F15:F18),0)</f>
        <v>85</v>
      </c>
      <c r="H15" s="19"/>
      <c r="I15" s="35"/>
      <c r="J15" s="36"/>
      <c r="K15" s="42"/>
    </row>
    <row r="16" customFormat="false" ht="17.25" hidden="false" customHeight="true" outlineLevel="0" collapsed="false">
      <c r="B16" s="37"/>
      <c r="C16" s="38" t="s">
        <v>41</v>
      </c>
      <c r="D16" s="22" t="s">
        <v>42</v>
      </c>
      <c r="E16" s="13" t="s">
        <v>40</v>
      </c>
      <c r="F16" s="43" t="n">
        <f aca="false">(G5+G6)/(15.9*0.9)</f>
        <v>69.8812019566737</v>
      </c>
      <c r="G16" s="41"/>
      <c r="H16" s="19"/>
      <c r="I16" s="35"/>
      <c r="J16" s="36"/>
      <c r="K16" s="42"/>
    </row>
    <row r="17" customFormat="false" ht="17.25" hidden="false" customHeight="true" outlineLevel="0" collapsed="false">
      <c r="B17" s="37"/>
      <c r="C17" s="44" t="s">
        <v>43</v>
      </c>
      <c r="D17" s="22" t="s">
        <v>42</v>
      </c>
      <c r="E17" s="13" t="s">
        <v>40</v>
      </c>
      <c r="F17" s="45" t="n">
        <f aca="false">G9/2/15.9</f>
        <v>7.86163522012579</v>
      </c>
      <c r="G17" s="41"/>
      <c r="H17" s="19" t="s">
        <v>44</v>
      </c>
      <c r="I17" s="46"/>
      <c r="J17" s="36" t="n">
        <f aca="false">G15*I17</f>
        <v>0</v>
      </c>
      <c r="K17" s="47"/>
    </row>
    <row r="18" customFormat="false" ht="17.25" hidden="false" customHeight="true" outlineLevel="0" collapsed="false">
      <c r="B18" s="37"/>
      <c r="C18" s="44" t="s">
        <v>45</v>
      </c>
      <c r="D18" s="39" t="s">
        <v>39</v>
      </c>
      <c r="E18" s="13" t="s">
        <v>40</v>
      </c>
      <c r="F18" s="45" t="n">
        <f aca="false">G9/5/15.9</f>
        <v>3.14465408805031</v>
      </c>
      <c r="G18" s="41"/>
      <c r="H18" s="19" t="s">
        <v>44</v>
      </c>
      <c r="I18" s="35"/>
      <c r="J18" s="36"/>
      <c r="K18" s="47"/>
    </row>
    <row r="19" customFormat="false" ht="24" hidden="false" customHeight="true" outlineLevel="0" collapsed="false">
      <c r="B19" s="48" t="s">
        <v>46</v>
      </c>
      <c r="C19" s="44" t="s">
        <v>47</v>
      </c>
      <c r="D19" s="23" t="s">
        <v>48</v>
      </c>
      <c r="E19" s="24" t="s">
        <v>40</v>
      </c>
      <c r="F19" s="49" t="n">
        <f aca="false">(G5-G9*0.5)/15.9*1.1</f>
        <v>53.6163522012579</v>
      </c>
      <c r="G19" s="50" t="n">
        <f aca="false">ROUNDUP(F19,0)</f>
        <v>54</v>
      </c>
      <c r="H19" s="19" t="s">
        <v>44</v>
      </c>
      <c r="I19" s="35"/>
      <c r="J19" s="36" t="n">
        <f aca="false">G19*I19</f>
        <v>0</v>
      </c>
      <c r="K19" s="47"/>
    </row>
    <row r="20" customFormat="false" ht="13.5" hidden="false" customHeight="true" outlineLevel="0" collapsed="false">
      <c r="B20" s="37" t="s">
        <v>49</v>
      </c>
      <c r="C20" s="17" t="s">
        <v>50</v>
      </c>
      <c r="D20" s="17" t="s">
        <v>51</v>
      </c>
      <c r="E20" s="17" t="s">
        <v>31</v>
      </c>
      <c r="F20" s="45" t="n">
        <f aca="false">(G5+G6)*0.3/18*1.1</f>
        <v>18.3333333333333</v>
      </c>
      <c r="G20" s="51" t="n">
        <f aca="false">ROUNDUP(SUM(F20:F23),0)</f>
        <v>200</v>
      </c>
      <c r="H20" s="19" t="s">
        <v>52</v>
      </c>
      <c r="I20" s="35"/>
      <c r="J20" s="35" t="n">
        <f aca="false">G20*I20</f>
        <v>0</v>
      </c>
      <c r="K20" s="17" t="s">
        <v>35</v>
      </c>
    </row>
    <row r="21" customFormat="false" ht="13.5" hidden="false" customHeight="true" outlineLevel="0" collapsed="false">
      <c r="B21" s="37"/>
      <c r="C21" s="17" t="s">
        <v>53</v>
      </c>
      <c r="D21" s="17"/>
      <c r="E21" s="17" t="s">
        <v>31</v>
      </c>
      <c r="F21" s="45" t="n">
        <f aca="false">G9*0.2/18*1.1</f>
        <v>3.05555555555556</v>
      </c>
      <c r="G21" s="51"/>
      <c r="H21" s="19" t="s">
        <v>54</v>
      </c>
      <c r="I21" s="35"/>
      <c r="J21" s="35"/>
      <c r="K21" s="17"/>
    </row>
    <row r="22" customFormat="false" ht="13.5" hidden="false" customHeight="true" outlineLevel="0" collapsed="false">
      <c r="B22" s="37"/>
      <c r="C22" s="17" t="s">
        <v>55</v>
      </c>
      <c r="D22" s="17"/>
      <c r="E22" s="17" t="s">
        <v>31</v>
      </c>
      <c r="F22" s="45" t="n">
        <f aca="false">G5*1/18</f>
        <v>50</v>
      </c>
      <c r="G22" s="51"/>
      <c r="H22" s="19" t="s">
        <v>56</v>
      </c>
      <c r="I22" s="35"/>
      <c r="J22" s="35"/>
      <c r="K22" s="17"/>
    </row>
    <row r="23" customFormat="false" ht="13.5" hidden="false" customHeight="true" outlineLevel="0" collapsed="false">
      <c r="B23" s="37"/>
      <c r="C23" s="17" t="s">
        <v>57</v>
      </c>
      <c r="D23" s="17"/>
      <c r="E23" s="17" t="s">
        <v>31</v>
      </c>
      <c r="F23" s="45" t="n">
        <f aca="false">G10*2/18*1.05</f>
        <v>128.333333333333</v>
      </c>
      <c r="G23" s="51"/>
      <c r="H23" s="52" t="s">
        <v>58</v>
      </c>
      <c r="I23" s="35"/>
      <c r="J23" s="35"/>
      <c r="K23" s="17"/>
    </row>
    <row r="24" customFormat="false" ht="34.5" hidden="false" customHeight="true" outlineLevel="0" collapsed="false">
      <c r="B24" s="53" t="s">
        <v>59</v>
      </c>
      <c r="C24" s="54" t="s">
        <v>60</v>
      </c>
      <c r="D24" s="55" t="s">
        <v>61</v>
      </c>
      <c r="E24" s="13" t="s">
        <v>31</v>
      </c>
      <c r="F24" s="45" t="n">
        <f aca="false">(SUM(F20:F23))/23*18</f>
        <v>156.304347826087</v>
      </c>
      <c r="G24" s="56" t="n">
        <f aca="false">ROUNDUP(F24,0)</f>
        <v>157</v>
      </c>
      <c r="H24" s="19"/>
      <c r="I24" s="57"/>
      <c r="J24" s="36" t="n">
        <f aca="false">G24*I24</f>
        <v>0</v>
      </c>
      <c r="K24" s="17"/>
    </row>
    <row r="25" customFormat="false" ht="17.25" hidden="false" customHeight="true" outlineLevel="0" collapsed="false">
      <c r="B25" s="37" t="s">
        <v>62</v>
      </c>
      <c r="C25" s="17" t="s">
        <v>63</v>
      </c>
      <c r="D25" s="17" t="s">
        <v>64</v>
      </c>
      <c r="E25" s="13" t="s">
        <v>40</v>
      </c>
      <c r="F25" s="45" t="n">
        <f aca="false">(G10*1.1+F19*0.4*1.1)/100</f>
        <v>12.3359119496855</v>
      </c>
      <c r="G25" s="41" t="n">
        <f aca="false">ROUNDUP(F25,0)</f>
        <v>13</v>
      </c>
      <c r="H25" s="19" t="s">
        <v>65</v>
      </c>
      <c r="I25" s="46"/>
      <c r="J25" s="36" t="n">
        <f aca="false">G25*I25</f>
        <v>0</v>
      </c>
    </row>
    <row r="26" customFormat="false" ht="17.25" hidden="false" customHeight="true" outlineLevel="0" collapsed="false">
      <c r="B26" s="37" t="s">
        <v>66</v>
      </c>
      <c r="C26" s="17" t="s">
        <v>67</v>
      </c>
      <c r="D26" s="17" t="s">
        <v>64</v>
      </c>
      <c r="E26" s="13" t="s">
        <v>40</v>
      </c>
      <c r="F26" s="45" t="n">
        <f aca="false">G9*1.2/100</f>
        <v>3</v>
      </c>
      <c r="G26" s="41" t="n">
        <f aca="false">ROUNDUP(F26,0)</f>
        <v>3</v>
      </c>
      <c r="H26" s="19" t="s">
        <v>44</v>
      </c>
      <c r="I26" s="46"/>
      <c r="J26" s="36" t="n">
        <f aca="false">G26*I26</f>
        <v>0</v>
      </c>
    </row>
    <row r="27" customFormat="false" ht="17.25" hidden="false" customHeight="true" outlineLevel="0" collapsed="false">
      <c r="B27" s="53" t="s">
        <v>68</v>
      </c>
      <c r="C27" s="17" t="s">
        <v>69</v>
      </c>
      <c r="D27" s="17" t="s">
        <v>70</v>
      </c>
      <c r="E27" s="13" t="s">
        <v>71</v>
      </c>
      <c r="F27" s="45" t="n">
        <f aca="false">G5/(0.91*1.82)</f>
        <v>543.412631324719</v>
      </c>
      <c r="G27" s="50" t="n">
        <f aca="false">ROUNDUP(F27,0)</f>
        <v>544</v>
      </c>
      <c r="H27" s="19"/>
      <c r="I27" s="58"/>
      <c r="J27" s="36" t="n">
        <f aca="false">G27*I27</f>
        <v>0</v>
      </c>
    </row>
    <row r="28" customFormat="false" ht="17.25" hidden="false" customHeight="true" outlineLevel="0" collapsed="false">
      <c r="B28" s="37" t="s">
        <v>88</v>
      </c>
      <c r="C28" s="17" t="s">
        <v>89</v>
      </c>
      <c r="D28" s="17" t="s">
        <v>90</v>
      </c>
      <c r="E28" s="13" t="s">
        <v>31</v>
      </c>
      <c r="F28" s="45" t="n">
        <f aca="false">$G$10*1/20</f>
        <v>55</v>
      </c>
      <c r="G28" s="50" t="n">
        <f aca="false">ROUNDUP(F28,0)</f>
        <v>55</v>
      </c>
      <c r="H28" s="19" t="s">
        <v>56</v>
      </c>
      <c r="I28" s="58"/>
      <c r="J28" s="36"/>
    </row>
    <row r="29" customFormat="false" ht="17.25" hidden="false" customHeight="true" outlineLevel="0" collapsed="false">
      <c r="B29" s="61" t="s">
        <v>79</v>
      </c>
      <c r="C29" s="17" t="s">
        <v>80</v>
      </c>
      <c r="D29" s="17"/>
      <c r="E29" s="13" t="s">
        <v>81</v>
      </c>
      <c r="F29" s="13" t="s">
        <v>82</v>
      </c>
      <c r="G29" s="62" t="n">
        <f aca="false">ROUNDUP(G5/80,0)</f>
        <v>12</v>
      </c>
      <c r="H29" s="63"/>
      <c r="I29" s="58"/>
      <c r="J29" s="36"/>
    </row>
    <row r="30" customFormat="false" ht="17.25" hidden="false" customHeight="true" outlineLevel="0" collapsed="false">
      <c r="H30" s="64" t="s">
        <v>83</v>
      </c>
      <c r="I30" s="64"/>
      <c r="J30" s="36" t="n">
        <f aca="false">SUM(J13:J29)</f>
        <v>0</v>
      </c>
    </row>
    <row r="31" customFormat="false" ht="17.25" hidden="false" customHeight="true" outlineLevel="0" collapsed="false">
      <c r="H31" s="65" t="s">
        <v>84</v>
      </c>
      <c r="I31" s="65"/>
      <c r="J31" s="66" t="n">
        <f aca="false">J30/G10</f>
        <v>0</v>
      </c>
    </row>
    <row r="33" customFormat="false" ht="13.5" hidden="false" customHeight="false" outlineLevel="0" collapsed="false">
      <c r="C33" s="1" t="s">
        <v>85</v>
      </c>
    </row>
    <row r="34" customFormat="false" ht="13.5" hidden="false" customHeight="false" outlineLevel="0" collapsed="false">
      <c r="C34" s="1" t="s">
        <v>86</v>
      </c>
    </row>
  </sheetData>
  <mergeCells count="14">
    <mergeCell ref="I1:K1"/>
    <mergeCell ref="B13:B14"/>
    <mergeCell ref="C13:C14"/>
    <mergeCell ref="K13:K14"/>
    <mergeCell ref="B15:B18"/>
    <mergeCell ref="G15:G18"/>
    <mergeCell ref="B20:B23"/>
    <mergeCell ref="D20:D23"/>
    <mergeCell ref="G20:G23"/>
    <mergeCell ref="I20:I23"/>
    <mergeCell ref="J20:J23"/>
    <mergeCell ref="K20:K24"/>
    <mergeCell ref="H30:I30"/>
    <mergeCell ref="H31:I31"/>
  </mergeCells>
  <printOptions headings="false" gridLines="false" gridLinesSet="true" horizontalCentered="false" verticalCentered="false"/>
  <pageMargins left="0.590277777777778" right="0.590277777777778" top="0.984027777777778" bottom="0.590277777777778" header="0.511805555555555" footer="0.511805555555555"/>
  <pageSetup paperSize="9" scale="88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30" activeCellId="0" sqref="K30"/>
    </sheetView>
  </sheetViews>
  <sheetFormatPr defaultRowHeight="13.5" zeroHeight="false" outlineLevelRow="0" outlineLevelCol="0"/>
  <cols>
    <col collapsed="false" customWidth="true" hidden="false" outlineLevel="0" max="1" min="1" style="1" width="1.63"/>
    <col collapsed="false" customWidth="true" hidden="false" outlineLevel="0" max="2" min="2" style="1" width="25.25"/>
    <col collapsed="false" customWidth="true" hidden="false" outlineLevel="0" max="3" min="3" style="1" width="24.62"/>
    <col collapsed="false" customWidth="true" hidden="false" outlineLevel="0" max="4" min="4" style="1" width="18.38"/>
    <col collapsed="false" customWidth="true" hidden="false" outlineLevel="0" max="5" min="5" style="2" width="3.13"/>
    <col collapsed="false" customWidth="true" hidden="false" outlineLevel="0" max="6" min="6" style="1" width="8.5"/>
    <col collapsed="false" customWidth="true" hidden="false" outlineLevel="0" max="7" min="7" style="1" width="13.26"/>
    <col collapsed="false" customWidth="true" hidden="false" outlineLevel="0" max="8" min="8" style="1" width="11.38"/>
    <col collapsed="false" customWidth="true" hidden="false" outlineLevel="0" max="10" min="9" style="1" width="13.26"/>
    <col collapsed="false" customWidth="true" hidden="false" outlineLevel="0" max="11" min="11" style="1" width="15.5"/>
    <col collapsed="false" customWidth="true" hidden="false" outlineLevel="0" max="256" min="12" style="1" width="9"/>
    <col collapsed="false" customWidth="true" hidden="false" outlineLevel="0" max="257" min="257" style="1" width="1.63"/>
    <col collapsed="false" customWidth="true" hidden="false" outlineLevel="0" max="258" min="258" style="1" width="19.75"/>
    <col collapsed="false" customWidth="true" hidden="false" outlineLevel="0" max="259" min="259" style="1" width="24.62"/>
    <col collapsed="false" customWidth="true" hidden="false" outlineLevel="0" max="260" min="260" style="1" width="16.26"/>
    <col collapsed="false" customWidth="true" hidden="false" outlineLevel="0" max="261" min="261" style="1" width="3.13"/>
    <col collapsed="false" customWidth="true" hidden="false" outlineLevel="0" max="262" min="262" style="1" width="8.5"/>
    <col collapsed="false" customWidth="true" hidden="false" outlineLevel="0" max="263" min="263" style="1" width="13.26"/>
    <col collapsed="false" customWidth="true" hidden="false" outlineLevel="0" max="264" min="264" style="1" width="11.38"/>
    <col collapsed="false" customWidth="true" hidden="false" outlineLevel="0" max="266" min="265" style="1" width="13.26"/>
    <col collapsed="false" customWidth="true" hidden="false" outlineLevel="0" max="267" min="267" style="1" width="15.5"/>
    <col collapsed="false" customWidth="true" hidden="false" outlineLevel="0" max="512" min="268" style="1" width="9"/>
    <col collapsed="false" customWidth="true" hidden="false" outlineLevel="0" max="513" min="513" style="1" width="1.63"/>
    <col collapsed="false" customWidth="true" hidden="false" outlineLevel="0" max="514" min="514" style="1" width="19.75"/>
    <col collapsed="false" customWidth="true" hidden="false" outlineLevel="0" max="515" min="515" style="1" width="24.62"/>
    <col collapsed="false" customWidth="true" hidden="false" outlineLevel="0" max="516" min="516" style="1" width="16.26"/>
    <col collapsed="false" customWidth="true" hidden="false" outlineLevel="0" max="517" min="517" style="1" width="3.13"/>
    <col collapsed="false" customWidth="true" hidden="false" outlineLevel="0" max="518" min="518" style="1" width="8.5"/>
    <col collapsed="false" customWidth="true" hidden="false" outlineLevel="0" max="519" min="519" style="1" width="13.26"/>
    <col collapsed="false" customWidth="true" hidden="false" outlineLevel="0" max="520" min="520" style="1" width="11.38"/>
    <col collapsed="false" customWidth="true" hidden="false" outlineLevel="0" max="522" min="521" style="1" width="13.26"/>
    <col collapsed="false" customWidth="true" hidden="false" outlineLevel="0" max="523" min="523" style="1" width="15.5"/>
    <col collapsed="false" customWidth="true" hidden="false" outlineLevel="0" max="768" min="524" style="1" width="9"/>
    <col collapsed="false" customWidth="true" hidden="false" outlineLevel="0" max="769" min="769" style="1" width="1.63"/>
    <col collapsed="false" customWidth="true" hidden="false" outlineLevel="0" max="770" min="770" style="1" width="19.75"/>
    <col collapsed="false" customWidth="true" hidden="false" outlineLevel="0" max="771" min="771" style="1" width="24.62"/>
    <col collapsed="false" customWidth="true" hidden="false" outlineLevel="0" max="772" min="772" style="1" width="16.26"/>
    <col collapsed="false" customWidth="true" hidden="false" outlineLevel="0" max="773" min="773" style="1" width="3.13"/>
    <col collapsed="false" customWidth="true" hidden="false" outlineLevel="0" max="774" min="774" style="1" width="8.5"/>
    <col collapsed="false" customWidth="true" hidden="false" outlineLevel="0" max="775" min="775" style="1" width="13.26"/>
    <col collapsed="false" customWidth="true" hidden="false" outlineLevel="0" max="776" min="776" style="1" width="11.38"/>
    <col collapsed="false" customWidth="true" hidden="false" outlineLevel="0" max="778" min="777" style="1" width="13.26"/>
    <col collapsed="false" customWidth="true" hidden="false" outlineLevel="0" max="779" min="779" style="1" width="15.5"/>
    <col collapsed="false" customWidth="true" hidden="false" outlineLevel="0" max="1025" min="780" style="1" width="9"/>
  </cols>
  <sheetData>
    <row r="1" customFormat="false" ht="17.25" hidden="false" customHeight="false" outlineLevel="0" collapsed="false">
      <c r="A1" s="3"/>
      <c r="C1" s="4"/>
      <c r="I1" s="5" t="n">
        <v>44077</v>
      </c>
      <c r="J1" s="5"/>
      <c r="K1" s="5"/>
    </row>
    <row r="2" s="1" customFormat="true" ht="17.25" hidden="false" customHeight="false" outlineLevel="0" collapsed="false">
      <c r="A2" s="3"/>
      <c r="J2" s="1" t="s">
        <v>0</v>
      </c>
    </row>
    <row r="3" s="1" customFormat="true" ht="18" hidden="false" customHeight="false" outlineLevel="0" collapsed="false">
      <c r="A3" s="3"/>
      <c r="B3" s="1" t="s">
        <v>1</v>
      </c>
      <c r="C3" s="6" t="s">
        <v>91</v>
      </c>
      <c r="D3" s="6"/>
      <c r="F3" s="2"/>
      <c r="H3" s="7"/>
      <c r="I3" s="8" t="s">
        <v>3</v>
      </c>
    </row>
    <row r="4" s="1" customFormat="true" ht="17.25" hidden="false" customHeight="false" outlineLevel="0" collapsed="false">
      <c r="A4" s="3"/>
      <c r="B4" s="1" t="s">
        <v>4</v>
      </c>
      <c r="C4" s="9" t="s">
        <v>5</v>
      </c>
      <c r="F4" s="2"/>
      <c r="G4" s="10" t="s">
        <v>6</v>
      </c>
      <c r="H4" s="7"/>
      <c r="I4" s="8"/>
    </row>
    <row r="5" customFormat="false" ht="19.5" hidden="false" customHeight="true" outlineLevel="0" collapsed="false">
      <c r="A5" s="3"/>
      <c r="C5" s="4"/>
      <c r="D5" s="11" t="s">
        <v>7</v>
      </c>
      <c r="E5" s="12" t="s">
        <v>8</v>
      </c>
      <c r="F5" s="13" t="s">
        <v>9</v>
      </c>
      <c r="G5" s="14" t="n">
        <v>900</v>
      </c>
      <c r="H5" s="7"/>
      <c r="I5" s="8"/>
    </row>
    <row r="6" customFormat="false" ht="19.5" hidden="false" customHeight="true" outlineLevel="0" collapsed="false">
      <c r="A6" s="3"/>
      <c r="C6" s="4"/>
      <c r="D6" s="11" t="s">
        <v>10</v>
      </c>
      <c r="E6" s="12"/>
      <c r="F6" s="13" t="s">
        <v>9</v>
      </c>
      <c r="G6" s="14" t="n">
        <v>100</v>
      </c>
      <c r="H6" s="7"/>
      <c r="I6" s="8"/>
    </row>
    <row r="7" customFormat="false" ht="19.5" hidden="false" customHeight="true" outlineLevel="0" collapsed="false">
      <c r="A7" s="3"/>
      <c r="C7" s="4"/>
      <c r="D7" s="11" t="s">
        <v>11</v>
      </c>
      <c r="E7" s="12" t="s">
        <v>12</v>
      </c>
      <c r="F7" s="13" t="s">
        <v>9</v>
      </c>
      <c r="G7" s="14" t="n">
        <v>100</v>
      </c>
      <c r="H7" s="7"/>
      <c r="I7" s="8"/>
    </row>
    <row r="8" customFormat="false" ht="19.5" hidden="false" customHeight="true" outlineLevel="0" collapsed="false">
      <c r="A8" s="3"/>
      <c r="C8" s="4"/>
      <c r="D8" s="11" t="s">
        <v>13</v>
      </c>
      <c r="E8" s="12"/>
      <c r="F8" s="13" t="s">
        <v>14</v>
      </c>
      <c r="G8" s="15" t="n">
        <v>0.4</v>
      </c>
      <c r="H8" s="7"/>
      <c r="I8" s="8"/>
    </row>
    <row r="9" customFormat="false" ht="19.5" hidden="false" customHeight="true" outlineLevel="0" collapsed="false">
      <c r="A9" s="3"/>
      <c r="C9" s="4"/>
      <c r="D9" s="11" t="s">
        <v>15</v>
      </c>
      <c r="E9" s="12"/>
      <c r="F9" s="13" t="s">
        <v>14</v>
      </c>
      <c r="G9" s="15" t="n">
        <f aca="false">G7/G8</f>
        <v>250</v>
      </c>
      <c r="H9" s="7"/>
      <c r="I9" s="8"/>
    </row>
    <row r="10" customFormat="false" ht="19.5" hidden="false" customHeight="true" outlineLevel="0" collapsed="false">
      <c r="A10" s="3"/>
      <c r="C10" s="4"/>
      <c r="D10" s="11" t="s">
        <v>16</v>
      </c>
      <c r="E10" s="12"/>
      <c r="F10" s="13" t="s">
        <v>9</v>
      </c>
      <c r="G10" s="16" t="n">
        <f aca="false">SUM(G5:G7)</f>
        <v>1100</v>
      </c>
      <c r="H10" s="7"/>
      <c r="I10" s="8"/>
    </row>
    <row r="11" customFormat="false" ht="13.5" hidden="false" customHeight="false" outlineLevel="0" collapsed="false">
      <c r="B11" s="1" t="s">
        <v>17</v>
      </c>
      <c r="C11" s="9" t="s">
        <v>18</v>
      </c>
      <c r="G11" s="10" t="s">
        <v>19</v>
      </c>
    </row>
    <row r="12" customFormat="false" ht="17.25" hidden="false" customHeight="true" outlineLevel="0" collapsed="false">
      <c r="B12" s="17" t="s">
        <v>20</v>
      </c>
      <c r="C12" s="17" t="s">
        <v>21</v>
      </c>
      <c r="D12" s="17" t="s">
        <v>22</v>
      </c>
      <c r="E12" s="13"/>
      <c r="F12" s="13"/>
      <c r="G12" s="18" t="s">
        <v>23</v>
      </c>
      <c r="H12" s="19" t="s">
        <v>24</v>
      </c>
      <c r="I12" s="20" t="s">
        <v>25</v>
      </c>
      <c r="J12" s="20" t="s">
        <v>26</v>
      </c>
      <c r="K12" s="17" t="s">
        <v>27</v>
      </c>
    </row>
    <row r="13" customFormat="false" ht="17.25" hidden="false" customHeight="true" outlineLevel="0" collapsed="false">
      <c r="B13" s="21" t="s">
        <v>28</v>
      </c>
      <c r="C13" s="22" t="s">
        <v>29</v>
      </c>
      <c r="D13" s="23" t="s">
        <v>30</v>
      </c>
      <c r="E13" s="24" t="s">
        <v>31</v>
      </c>
      <c r="F13" s="25"/>
      <c r="G13" s="26" t="s">
        <v>32</v>
      </c>
      <c r="H13" s="27" t="s">
        <v>33</v>
      </c>
      <c r="I13" s="28"/>
      <c r="J13" s="29" t="s">
        <v>34</v>
      </c>
      <c r="K13" s="30" t="s">
        <v>35</v>
      </c>
    </row>
    <row r="14" customFormat="false" ht="17.25" hidden="false" customHeight="true" outlineLevel="0" collapsed="false">
      <c r="B14" s="21"/>
      <c r="C14" s="22"/>
      <c r="D14" s="31" t="s">
        <v>36</v>
      </c>
      <c r="E14" s="32" t="s">
        <v>31</v>
      </c>
      <c r="F14" s="33" t="n">
        <f aca="false">ROUNDUP(G10*0.2/10,0)</f>
        <v>22</v>
      </c>
      <c r="G14" s="34" t="n">
        <f aca="false">F14</f>
        <v>22</v>
      </c>
      <c r="H14" s="19" t="s">
        <v>33</v>
      </c>
      <c r="I14" s="35"/>
      <c r="J14" s="36" t="n">
        <f aca="false">G14*I14</f>
        <v>0</v>
      </c>
      <c r="K14" s="30"/>
    </row>
    <row r="15" customFormat="false" ht="17.25" hidden="false" customHeight="true" outlineLevel="0" collapsed="false">
      <c r="B15" s="37" t="s">
        <v>37</v>
      </c>
      <c r="C15" s="38" t="s">
        <v>38</v>
      </c>
      <c r="D15" s="39" t="s">
        <v>39</v>
      </c>
      <c r="E15" s="13" t="s">
        <v>40</v>
      </c>
      <c r="F15" s="40" t="n">
        <f aca="false">G9/5/15.9</f>
        <v>3.14465408805031</v>
      </c>
      <c r="G15" s="41" t="n">
        <f aca="false">ROUNDUP(SUM(F15:F18),0)</f>
        <v>85</v>
      </c>
      <c r="H15" s="19"/>
      <c r="I15" s="35"/>
      <c r="J15" s="36"/>
      <c r="K15" s="42"/>
    </row>
    <row r="16" customFormat="false" ht="17.25" hidden="false" customHeight="true" outlineLevel="0" collapsed="false">
      <c r="B16" s="37"/>
      <c r="C16" s="38" t="s">
        <v>41</v>
      </c>
      <c r="D16" s="22" t="s">
        <v>42</v>
      </c>
      <c r="E16" s="13" t="s">
        <v>40</v>
      </c>
      <c r="F16" s="43" t="n">
        <f aca="false">(G5+G6)/(15.9*0.9)</f>
        <v>69.8812019566737</v>
      </c>
      <c r="G16" s="41"/>
      <c r="H16" s="19"/>
      <c r="I16" s="35"/>
      <c r="J16" s="36"/>
      <c r="K16" s="42"/>
    </row>
    <row r="17" customFormat="false" ht="17.25" hidden="false" customHeight="true" outlineLevel="0" collapsed="false">
      <c r="B17" s="37"/>
      <c r="C17" s="44" t="s">
        <v>43</v>
      </c>
      <c r="D17" s="22" t="s">
        <v>42</v>
      </c>
      <c r="E17" s="13" t="s">
        <v>40</v>
      </c>
      <c r="F17" s="45" t="n">
        <f aca="false">G9/2/15.9</f>
        <v>7.86163522012579</v>
      </c>
      <c r="G17" s="41"/>
      <c r="H17" s="19" t="s">
        <v>44</v>
      </c>
      <c r="I17" s="46"/>
      <c r="J17" s="36" t="n">
        <f aca="false">G15*I17</f>
        <v>0</v>
      </c>
      <c r="K17" s="47"/>
    </row>
    <row r="18" customFormat="false" ht="17.25" hidden="false" customHeight="true" outlineLevel="0" collapsed="false">
      <c r="B18" s="37"/>
      <c r="C18" s="44" t="s">
        <v>45</v>
      </c>
      <c r="D18" s="39" t="s">
        <v>39</v>
      </c>
      <c r="E18" s="13" t="s">
        <v>40</v>
      </c>
      <c r="F18" s="45" t="n">
        <f aca="false">G9/5/15.9</f>
        <v>3.14465408805031</v>
      </c>
      <c r="G18" s="41"/>
      <c r="H18" s="19" t="s">
        <v>44</v>
      </c>
      <c r="I18" s="35"/>
      <c r="J18" s="36"/>
      <c r="K18" s="47"/>
    </row>
    <row r="19" customFormat="false" ht="24" hidden="false" customHeight="true" outlineLevel="0" collapsed="false">
      <c r="B19" s="48" t="s">
        <v>46</v>
      </c>
      <c r="C19" s="44" t="s">
        <v>47</v>
      </c>
      <c r="D19" s="23" t="s">
        <v>48</v>
      </c>
      <c r="E19" s="24" t="s">
        <v>40</v>
      </c>
      <c r="F19" s="49" t="n">
        <f aca="false">(G5-G9*0.5)/15.9*1.1</f>
        <v>53.6163522012579</v>
      </c>
      <c r="G19" s="50" t="n">
        <f aca="false">ROUNDUP(F19,0)</f>
        <v>54</v>
      </c>
      <c r="H19" s="19" t="s">
        <v>44</v>
      </c>
      <c r="I19" s="35"/>
      <c r="J19" s="36" t="n">
        <f aca="false">G19*I19</f>
        <v>0</v>
      </c>
      <c r="K19" s="47"/>
    </row>
    <row r="20" customFormat="false" ht="13.5" hidden="false" customHeight="true" outlineLevel="0" collapsed="false">
      <c r="B20" s="37" t="s">
        <v>49</v>
      </c>
      <c r="C20" s="17" t="s">
        <v>50</v>
      </c>
      <c r="D20" s="17" t="s">
        <v>51</v>
      </c>
      <c r="E20" s="17" t="s">
        <v>31</v>
      </c>
      <c r="F20" s="45" t="n">
        <f aca="false">(G5+G6)*0.3/18*1.1</f>
        <v>18.3333333333333</v>
      </c>
      <c r="G20" s="51" t="n">
        <f aca="false">ROUNDUP(SUM(F20:F23),0)</f>
        <v>200</v>
      </c>
      <c r="H20" s="19" t="s">
        <v>52</v>
      </c>
      <c r="I20" s="35"/>
      <c r="J20" s="35" t="n">
        <f aca="false">G20*I20</f>
        <v>0</v>
      </c>
      <c r="K20" s="17" t="s">
        <v>35</v>
      </c>
    </row>
    <row r="21" customFormat="false" ht="13.5" hidden="false" customHeight="true" outlineLevel="0" collapsed="false">
      <c r="B21" s="37"/>
      <c r="C21" s="17" t="s">
        <v>53</v>
      </c>
      <c r="D21" s="17"/>
      <c r="E21" s="17" t="s">
        <v>31</v>
      </c>
      <c r="F21" s="45" t="n">
        <f aca="false">G9*0.2/18*1.1</f>
        <v>3.05555555555556</v>
      </c>
      <c r="G21" s="51"/>
      <c r="H21" s="19" t="s">
        <v>54</v>
      </c>
      <c r="I21" s="35"/>
      <c r="J21" s="35"/>
      <c r="K21" s="17"/>
    </row>
    <row r="22" customFormat="false" ht="13.5" hidden="false" customHeight="true" outlineLevel="0" collapsed="false">
      <c r="B22" s="37"/>
      <c r="C22" s="17" t="s">
        <v>55</v>
      </c>
      <c r="D22" s="17"/>
      <c r="E22" s="17" t="s">
        <v>31</v>
      </c>
      <c r="F22" s="45" t="n">
        <f aca="false">G5*1/18</f>
        <v>50</v>
      </c>
      <c r="G22" s="51"/>
      <c r="H22" s="19" t="s">
        <v>56</v>
      </c>
      <c r="I22" s="35"/>
      <c r="J22" s="35"/>
      <c r="K22" s="17"/>
    </row>
    <row r="23" customFormat="false" ht="13.5" hidden="false" customHeight="true" outlineLevel="0" collapsed="false">
      <c r="B23" s="37"/>
      <c r="C23" s="17" t="s">
        <v>57</v>
      </c>
      <c r="D23" s="17"/>
      <c r="E23" s="17" t="s">
        <v>31</v>
      </c>
      <c r="F23" s="45" t="n">
        <f aca="false">G10*2/18*1.05</f>
        <v>128.333333333333</v>
      </c>
      <c r="G23" s="51"/>
      <c r="H23" s="52" t="s">
        <v>58</v>
      </c>
      <c r="I23" s="35"/>
      <c r="J23" s="35"/>
      <c r="K23" s="17"/>
    </row>
    <row r="24" customFormat="false" ht="34.5" hidden="false" customHeight="true" outlineLevel="0" collapsed="false">
      <c r="B24" s="53" t="s">
        <v>59</v>
      </c>
      <c r="C24" s="54" t="s">
        <v>60</v>
      </c>
      <c r="D24" s="55" t="s">
        <v>61</v>
      </c>
      <c r="E24" s="13" t="s">
        <v>31</v>
      </c>
      <c r="F24" s="45" t="n">
        <f aca="false">(SUM(F20:F23))/23*18</f>
        <v>156.304347826087</v>
      </c>
      <c r="G24" s="56" t="n">
        <f aca="false">ROUNDUP(F24,0)</f>
        <v>157</v>
      </c>
      <c r="H24" s="19"/>
      <c r="I24" s="57"/>
      <c r="J24" s="36" t="n">
        <f aca="false">G24*I24</f>
        <v>0</v>
      </c>
      <c r="K24" s="17"/>
    </row>
    <row r="25" customFormat="false" ht="17.25" hidden="false" customHeight="true" outlineLevel="0" collapsed="false">
      <c r="B25" s="37" t="s">
        <v>62</v>
      </c>
      <c r="C25" s="17" t="s">
        <v>63</v>
      </c>
      <c r="D25" s="17" t="s">
        <v>64</v>
      </c>
      <c r="E25" s="13" t="s">
        <v>40</v>
      </c>
      <c r="F25" s="45" t="n">
        <f aca="false">(G10*1.1+F19*0.4*1.1)/100</f>
        <v>12.3359119496855</v>
      </c>
      <c r="G25" s="41" t="n">
        <f aca="false">ROUNDUP(F25,0)</f>
        <v>13</v>
      </c>
      <c r="H25" s="19" t="s">
        <v>65</v>
      </c>
      <c r="I25" s="46"/>
      <c r="J25" s="36" t="n">
        <f aca="false">G25*I25</f>
        <v>0</v>
      </c>
    </row>
    <row r="26" customFormat="false" ht="17.25" hidden="false" customHeight="true" outlineLevel="0" collapsed="false">
      <c r="B26" s="37" t="s">
        <v>66</v>
      </c>
      <c r="C26" s="17" t="s">
        <v>67</v>
      </c>
      <c r="D26" s="17" t="s">
        <v>64</v>
      </c>
      <c r="E26" s="13" t="s">
        <v>40</v>
      </c>
      <c r="F26" s="45" t="n">
        <f aca="false">G9*1.2/100</f>
        <v>3</v>
      </c>
      <c r="G26" s="41" t="n">
        <f aca="false">ROUNDUP(F26,0)</f>
        <v>3</v>
      </c>
      <c r="H26" s="19" t="s">
        <v>44</v>
      </c>
      <c r="I26" s="46"/>
      <c r="J26" s="36" t="n">
        <f aca="false">G26*I26</f>
        <v>0</v>
      </c>
    </row>
    <row r="27" customFormat="false" ht="17.25" hidden="false" customHeight="true" outlineLevel="0" collapsed="false">
      <c r="B27" s="53" t="s">
        <v>68</v>
      </c>
      <c r="C27" s="17" t="s">
        <v>69</v>
      </c>
      <c r="D27" s="17" t="s">
        <v>70</v>
      </c>
      <c r="E27" s="13" t="s">
        <v>71</v>
      </c>
      <c r="F27" s="45" t="n">
        <f aca="false">G5/(0.91*1.82)</f>
        <v>543.412631324719</v>
      </c>
      <c r="G27" s="50" t="n">
        <f aca="false">ROUNDUP(F27,0)</f>
        <v>544</v>
      </c>
      <c r="H27" s="19"/>
      <c r="I27" s="58"/>
      <c r="J27" s="36" t="n">
        <f aca="false">G27*I27</f>
        <v>0</v>
      </c>
    </row>
    <row r="28" customFormat="false" ht="17.25" hidden="false" customHeight="true" outlineLevel="0" collapsed="false">
      <c r="B28" s="37" t="s">
        <v>92</v>
      </c>
      <c r="C28" s="17" t="s">
        <v>93</v>
      </c>
      <c r="D28" s="17" t="s">
        <v>94</v>
      </c>
      <c r="E28" s="13" t="s">
        <v>31</v>
      </c>
      <c r="F28" s="45" t="n">
        <f aca="false">$G$10*1/15</f>
        <v>73.3333333333333</v>
      </c>
      <c r="G28" s="50" t="n">
        <f aca="false">ROUNDUP(F28,0)</f>
        <v>74</v>
      </c>
      <c r="H28" s="19" t="s">
        <v>75</v>
      </c>
      <c r="I28" s="58"/>
      <c r="J28" s="36"/>
    </row>
    <row r="29" customFormat="false" ht="17.25" hidden="false" customHeight="true" outlineLevel="0" collapsed="false">
      <c r="B29" s="61" t="s">
        <v>79</v>
      </c>
      <c r="C29" s="17" t="s">
        <v>80</v>
      </c>
      <c r="D29" s="17"/>
      <c r="E29" s="13" t="s">
        <v>81</v>
      </c>
      <c r="F29" s="13" t="s">
        <v>82</v>
      </c>
      <c r="G29" s="62" t="n">
        <f aca="false">ROUNDUP(G5/80,0)</f>
        <v>12</v>
      </c>
      <c r="H29" s="63"/>
      <c r="I29" s="58"/>
      <c r="J29" s="36"/>
    </row>
    <row r="30" customFormat="false" ht="17.25" hidden="false" customHeight="true" outlineLevel="0" collapsed="false">
      <c r="H30" s="64" t="s">
        <v>83</v>
      </c>
      <c r="I30" s="64"/>
      <c r="J30" s="36" t="n">
        <f aca="false">SUM(J13:J29)</f>
        <v>0</v>
      </c>
    </row>
    <row r="31" customFormat="false" ht="17.25" hidden="false" customHeight="true" outlineLevel="0" collapsed="false">
      <c r="H31" s="65" t="s">
        <v>84</v>
      </c>
      <c r="I31" s="65"/>
      <c r="J31" s="66" t="n">
        <f aca="false">J30/G10</f>
        <v>0</v>
      </c>
    </row>
    <row r="33" customFormat="false" ht="13.5" hidden="false" customHeight="false" outlineLevel="0" collapsed="false">
      <c r="C33" s="1" t="s">
        <v>85</v>
      </c>
    </row>
    <row r="34" customFormat="false" ht="13.5" hidden="false" customHeight="false" outlineLevel="0" collapsed="false">
      <c r="C34" s="1" t="s">
        <v>86</v>
      </c>
    </row>
  </sheetData>
  <mergeCells count="14">
    <mergeCell ref="I1:K1"/>
    <mergeCell ref="B13:B14"/>
    <mergeCell ref="C13:C14"/>
    <mergeCell ref="K13:K14"/>
    <mergeCell ref="B15:B18"/>
    <mergeCell ref="G15:G18"/>
    <mergeCell ref="B20:B23"/>
    <mergeCell ref="D20:D23"/>
    <mergeCell ref="G20:G23"/>
    <mergeCell ref="I20:I23"/>
    <mergeCell ref="J20:J23"/>
    <mergeCell ref="K20:K24"/>
    <mergeCell ref="H30:I30"/>
    <mergeCell ref="H31:I31"/>
  </mergeCells>
  <printOptions headings="false" gridLines="false" gridLinesSet="true" horizontalCentered="false" verticalCentered="false"/>
  <pageMargins left="0.590277777777778" right="0.590277777777778" top="0.984027777777778" bottom="0.590277777777778" header="0.511805555555555" footer="0.511805555555555"/>
  <pageSetup paperSize="9" scale="88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LibreOffice/6.2.3.2$Windows_X86_64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2017-12-26T04:51:16Z</dcterms:created>
  <dc:creator>USER</dc:creator>
  <dc:description/>
  <dc:language>ja-JP</dc:language>
  <cp:lastModifiedBy/>
  <cp:lastPrinted>2020-12-23T07:00:02Z</cp:lastPrinted>
  <dcterms:modified xsi:type="dcterms:W3CDTF">2022-04-01T16:33:36Z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