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-33-P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<sst xmlns="http://schemas.openxmlformats.org/spreadsheetml/2006/main" count="84" uniqueCount="68">
  <si>
    <t xml:space="preserve">成瀬化学㈱</t>
  </si>
  <si>
    <t xml:space="preserve">ナルシートN複合防水</t>
  </si>
  <si>
    <t xml:space="preserve">屋根保護密着工法　　N-33-PM</t>
  </si>
  <si>
    <t xml:space="preserve">A-2、A-3、E-1対応</t>
  </si>
  <si>
    <t xml:space="preserve">施工数量</t>
  </si>
  <si>
    <t xml:space="preserve">Ⅰ欄</t>
  </si>
  <si>
    <t xml:space="preserve">（Ⅰ欄色地枠に施工数量を入力してください）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</si>
  <si>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</si>
  <si>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</si>
  <si>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</si>
  <si>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</si>
  <si>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</si>
  <si>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</si>
  <si>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</si>
  <si>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</si>
  <si>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</si>
  <si>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</si>
  <si>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</si>
  <si>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</si>
  <si>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</si>
  <si>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</si>
  <si>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</si>
  <si>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</si>
  <si>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</si>
  <si>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</si>
  <si>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</si>
  <si>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</si>
  <si>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</si>
  <si>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</si>
  <si>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</si>
  <si>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</si>
  <si>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</si>
  <si>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</si>
  <si>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10kg缶　(別売り）</t>
  </si>
  <si>
    <t xml:space="preserve">ナルシートN（密着）</t>
  </si>
  <si>
    <t xml:space="preserve">床　全面用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</si>
  <si>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</si>
  <si>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</si>
  <si>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</si>
  <si>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</si>
  <si>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20㎝幅×5列に切り分け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</si>
  <si>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</si>
  <si>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</si>
  <si>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</si>
  <si>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</si>
  <si>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</si>
  <si>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</si>
  <si>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</si>
  <si>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2.0kg/㎡</t>
  </si>
  <si>
    <t xml:space="preserve">ﾅﾙﾌｧﾙﾄWP（23kg）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</si>
  <si>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</si>
  <si>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</si>
  <si>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</si>
  <si>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</si>
  <si>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</si>
  <si>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</si>
  <si>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</si>
  <si>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</si>
  <si>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</si>
  <si>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</si>
  <si>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</si>
  <si>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</si>
  <si>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</si>
  <si>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t xml:space="preserve">12ケ/㎡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</si>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</sst>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  <numFmt numFmtId="171" formatCode="0;_搀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80808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2" xfId="22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0.75"/>
    <col collapsed="false" customWidth="true" hidden="false" outlineLevel="0" max="3" min="3" style="1" width="20.25"/>
    <col collapsed="false" customWidth="true" hidden="false" outlineLevel="0" max="4" min="4" style="1" width="19.62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256" min="11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512" min="267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768" min="523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1025" min="779" style="1" width="9"/>
  </cols>
  <sheetData>
    <row r="1" customFormat="false" ht="17.25" hidden="false" customHeight="false" outlineLevel="0" collapsed="false">
      <c r="A1" s="3"/>
      <c r="C1" s="4"/>
      <c r="I1" s="5" t="n">
        <v>44077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F4" s="2"/>
      <c r="G4" s="9" t="s">
        <v>5</v>
      </c>
      <c r="H4" s="7"/>
      <c r="I4" s="8"/>
      <c r="J4" s="2"/>
    </row>
    <row r="5" customFormat="false" ht="19.5" hidden="false" customHeight="true" outlineLevel="0" collapsed="false">
      <c r="A5" s="3"/>
      <c r="B5" s="10" t="s">
        <v>6</v>
      </c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  <c r="J5" s="2"/>
    </row>
    <row r="6" customFormat="false" ht="19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  <c r="J6" s="2"/>
    </row>
    <row r="7" customFormat="false" ht="19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10" t="s">
        <v>17</v>
      </c>
      <c r="G10" s="9" t="s">
        <v>18</v>
      </c>
    </row>
    <row r="11" customFormat="false" ht="17.25" hidden="false" customHeight="true" outlineLevel="0" collapsed="false">
      <c r="B11" s="17" t="s">
        <v>19</v>
      </c>
      <c r="C11" s="17" t="s">
        <v>20</v>
      </c>
      <c r="D11" s="17" t="s">
        <v>21</v>
      </c>
      <c r="E11" s="13"/>
      <c r="F11" s="13"/>
      <c r="G11" s="18" t="s">
        <v>22</v>
      </c>
      <c r="H11" s="19" t="s">
        <v>23</v>
      </c>
      <c r="I11" s="20" t="s">
        <v>24</v>
      </c>
      <c r="J11" s="20" t="s">
        <v>25</v>
      </c>
    </row>
    <row r="12" customFormat="false" ht="17.25" hidden="false" customHeight="true" outlineLevel="0" collapsed="false">
      <c r="B12" s="21" t="s">
        <v>26</v>
      </c>
      <c r="C12" s="17" t="s">
        <v>27</v>
      </c>
      <c r="D12" s="22" t="s">
        <v>28</v>
      </c>
      <c r="E12" s="23" t="s">
        <v>29</v>
      </c>
      <c r="F12" s="24"/>
      <c r="G12" s="25" t="s">
        <v>30</v>
      </c>
      <c r="H12" s="26" t="s">
        <v>31</v>
      </c>
      <c r="I12" s="27"/>
      <c r="J12" s="28" t="s">
        <v>32</v>
      </c>
      <c r="K12" s="29"/>
    </row>
    <row r="13" customFormat="false" ht="17.25" hidden="false" customHeight="true" outlineLevel="0" collapsed="false">
      <c r="B13" s="21"/>
      <c r="C13" s="17"/>
      <c r="D13" s="30" t="s">
        <v>33</v>
      </c>
      <c r="E13" s="31" t="s">
        <v>29</v>
      </c>
      <c r="F13" s="32" t="n">
        <f aca="false">ROUNDUP(G9*0.2/10,0)</f>
        <v>22</v>
      </c>
      <c r="G13" s="33" t="n">
        <f aca="false">F13</f>
        <v>22</v>
      </c>
      <c r="H13" s="19" t="s">
        <v>31</v>
      </c>
      <c r="I13" s="34"/>
      <c r="J13" s="35" t="n">
        <f aca="false">G13*I13</f>
        <v>0</v>
      </c>
      <c r="K13" s="29"/>
    </row>
    <row r="14" customFormat="false" ht="17.25" hidden="false" customHeight="true" outlineLevel="0" collapsed="false">
      <c r="B14" s="36" t="s">
        <v>34</v>
      </c>
      <c r="C14" s="37" t="s">
        <v>35</v>
      </c>
      <c r="D14" s="38" t="s">
        <v>36</v>
      </c>
      <c r="E14" s="13" t="s">
        <v>37</v>
      </c>
      <c r="F14" s="39" t="n">
        <f aca="false">G5/(0.9*15.9)</f>
        <v>69.8812019566737</v>
      </c>
      <c r="G14" s="40" t="n">
        <f aca="false">ROUNDUP(F14+F15,0)</f>
        <v>74</v>
      </c>
      <c r="H14" s="19" t="s">
        <v>38</v>
      </c>
      <c r="I14" s="41"/>
      <c r="J14" s="35" t="n">
        <f aca="false">G14*I14</f>
        <v>0</v>
      </c>
      <c r="K14" s="29"/>
    </row>
    <row r="15" customFormat="false" ht="17.25" hidden="false" customHeight="true" outlineLevel="0" collapsed="false">
      <c r="B15" s="36"/>
      <c r="C15" s="37" t="s">
        <v>39</v>
      </c>
      <c r="D15" s="22" t="s">
        <v>40</v>
      </c>
      <c r="E15" s="13" t="s">
        <v>37</v>
      </c>
      <c r="F15" s="39" t="n">
        <f aca="false">G8/5/15.9</f>
        <v>3.14465408805031</v>
      </c>
      <c r="G15" s="40"/>
      <c r="H15" s="19" t="s">
        <v>38</v>
      </c>
      <c r="I15" s="34"/>
      <c r="J15" s="42"/>
      <c r="K15" s="29"/>
    </row>
    <row r="16" customFormat="false" ht="13.5" hidden="false" customHeight="false" outlineLevel="0" collapsed="false">
      <c r="B16" s="43" t="s">
        <v>41</v>
      </c>
      <c r="C16" s="17" t="s">
        <v>42</v>
      </c>
      <c r="D16" s="38" t="s">
        <v>43</v>
      </c>
      <c r="E16" s="17" t="s">
        <v>29</v>
      </c>
      <c r="F16" s="39" t="n">
        <f aca="false">G5*0.3/18*1.1</f>
        <v>18.3333333333333</v>
      </c>
      <c r="G16" s="44" t="n">
        <f aca="false">ROUNDUP(SUM(F16:F18),0)</f>
        <v>150</v>
      </c>
      <c r="H16" s="19" t="s">
        <v>44</v>
      </c>
      <c r="I16" s="41"/>
      <c r="J16" s="41" t="n">
        <f aca="false">G16*I16</f>
        <v>0</v>
      </c>
    </row>
    <row r="17" customFormat="false" ht="13.5" hidden="false" customHeight="false" outlineLevel="0" collapsed="false">
      <c r="B17" s="43"/>
      <c r="C17" s="17" t="s">
        <v>45</v>
      </c>
      <c r="D17" s="38"/>
      <c r="E17" s="17" t="s">
        <v>29</v>
      </c>
      <c r="F17" s="39" t="n">
        <f aca="false">G8*0.2/18*1.1</f>
        <v>3.05555555555556</v>
      </c>
      <c r="G17" s="44"/>
      <c r="H17" s="19" t="s">
        <v>46</v>
      </c>
      <c r="I17" s="41"/>
      <c r="J17" s="41"/>
    </row>
    <row r="18" customFormat="false" ht="13.5" hidden="false" customHeight="false" outlineLevel="0" collapsed="false">
      <c r="B18" s="43"/>
      <c r="C18" s="17" t="s">
        <v>47</v>
      </c>
      <c r="D18" s="38"/>
      <c r="E18" s="17" t="s">
        <v>29</v>
      </c>
      <c r="F18" s="39" t="n">
        <f aca="false">G9*2/18*1.05</f>
        <v>128.333333333333</v>
      </c>
      <c r="G18" s="44"/>
      <c r="H18" s="19" t="s">
        <v>48</v>
      </c>
      <c r="I18" s="41"/>
      <c r="J18" s="41"/>
    </row>
    <row r="19" customFormat="false" ht="35.25" hidden="false" customHeight="true" outlineLevel="0" collapsed="false">
      <c r="B19" s="45" t="s">
        <v>49</v>
      </c>
      <c r="C19" s="46"/>
      <c r="D19" s="47" t="s">
        <v>50</v>
      </c>
      <c r="E19" s="13" t="s">
        <v>29</v>
      </c>
      <c r="F19" s="39" t="n">
        <f aca="false">SUM(F16:F18)/23*18</f>
        <v>117.173913043478</v>
      </c>
      <c r="G19" s="48" t="n">
        <f aca="false">ROUNDUP(F19,0)</f>
        <v>118</v>
      </c>
      <c r="H19" s="19"/>
      <c r="I19" s="49"/>
      <c r="J19" s="35" t="n">
        <f aca="false">G19*I19</f>
        <v>0</v>
      </c>
    </row>
    <row r="20" customFormat="false" ht="17.25" hidden="false" customHeight="true" outlineLevel="0" collapsed="false">
      <c r="B20" s="36" t="s">
        <v>51</v>
      </c>
      <c r="C20" s="17" t="s">
        <v>52</v>
      </c>
      <c r="D20" s="38" t="s">
        <v>53</v>
      </c>
      <c r="E20" s="13" t="s">
        <v>37</v>
      </c>
      <c r="F20" s="39" t="n">
        <f aca="false">G9*1.1/100</f>
        <v>12.1</v>
      </c>
      <c r="G20" s="40" t="n">
        <f aca="false">ROUNDUP(F20,0)</f>
        <v>13</v>
      </c>
      <c r="H20" s="19" t="s">
        <v>54</v>
      </c>
      <c r="I20" s="41"/>
      <c r="J20" s="35" t="n">
        <f aca="false">G20*I20</f>
        <v>0</v>
      </c>
    </row>
    <row r="21" customFormat="false" ht="17.25" hidden="false" customHeight="true" outlineLevel="0" collapsed="false">
      <c r="B21" s="36" t="s">
        <v>55</v>
      </c>
      <c r="C21" s="17" t="s">
        <v>56</v>
      </c>
      <c r="D21" s="38" t="s">
        <v>53</v>
      </c>
      <c r="E21" s="13" t="s">
        <v>37</v>
      </c>
      <c r="F21" s="39" t="n">
        <f aca="false">G8*1.2/100</f>
        <v>3</v>
      </c>
      <c r="G21" s="40" t="n">
        <f aca="false">ROUNDUP(F21,0)</f>
        <v>3</v>
      </c>
      <c r="H21" s="19" t="s">
        <v>38</v>
      </c>
      <c r="I21" s="41"/>
      <c r="J21" s="35" t="n">
        <f aca="false">G21*I21</f>
        <v>0</v>
      </c>
    </row>
    <row r="22" customFormat="false" ht="17.25" hidden="false" customHeight="true" outlineLevel="0" collapsed="false">
      <c r="B22" s="36" t="s">
        <v>57</v>
      </c>
      <c r="C22" s="17" t="s">
        <v>58</v>
      </c>
      <c r="D22" s="38" t="s">
        <v>59</v>
      </c>
      <c r="E22" s="17" t="s">
        <v>37</v>
      </c>
      <c r="F22" s="39" t="n">
        <f aca="false">G5/(1.5*50)</f>
        <v>13.3333333333333</v>
      </c>
      <c r="G22" s="40" t="n">
        <f aca="false">ROUNDUP(F22,0)</f>
        <v>14</v>
      </c>
      <c r="H22" s="19"/>
      <c r="I22" s="50"/>
      <c r="J22" s="35" t="n">
        <f aca="false">G22*I22</f>
        <v>0</v>
      </c>
    </row>
    <row r="23" customFormat="false" ht="17.25" hidden="false" customHeight="true" outlineLevel="0" collapsed="false">
      <c r="B23" s="51" t="s">
        <v>60</v>
      </c>
      <c r="C23" s="52" t="s">
        <v>61</v>
      </c>
      <c r="D23" s="53"/>
      <c r="E23" s="52" t="s">
        <v>62</v>
      </c>
      <c r="F23" s="54" t="n">
        <f aca="false">G6*12</f>
        <v>1200</v>
      </c>
      <c r="G23" s="55" t="n">
        <f aca="false">ROUNDUP(F23,-3)</f>
        <v>2000</v>
      </c>
      <c r="H23" s="56" t="s">
        <v>63</v>
      </c>
      <c r="I23" s="50"/>
      <c r="J23" s="35" t="n">
        <f aca="false">G23*I23</f>
        <v>0</v>
      </c>
    </row>
    <row r="24" customFormat="false" ht="17.25" hidden="false" customHeight="true" outlineLevel="0" collapsed="false">
      <c r="H24" s="57" t="s">
        <v>64</v>
      </c>
      <c r="I24" s="57"/>
      <c r="J24" s="35" t="n">
        <f aca="false">SUM(J12:J22)</f>
        <v>0</v>
      </c>
    </row>
    <row r="25" customFormat="false" ht="17.25" hidden="false" customHeight="true" outlineLevel="0" collapsed="false">
      <c r="H25" s="58" t="s">
        <v>65</v>
      </c>
      <c r="I25" s="58"/>
      <c r="J25" s="59" t="n">
        <f aca="false">J24/G9</f>
        <v>0</v>
      </c>
    </row>
    <row r="27" customFormat="false" ht="13.5" hidden="false" customHeight="false" outlineLevel="0" collapsed="false">
      <c r="C27" s="1" t="s">
        <v>66</v>
      </c>
    </row>
    <row r="28" customFormat="false" ht="13.5" hidden="false" customHeight="false" outlineLevel="0" collapsed="false">
      <c r="C28" s="1" t="s">
        <v>67</v>
      </c>
    </row>
  </sheetData>
  <mergeCells count="12">
    <mergeCell ref="I1:K1"/>
    <mergeCell ref="B12:B13"/>
    <mergeCell ref="C12:C13"/>
    <mergeCell ref="B14:B15"/>
    <mergeCell ref="G14:G15"/>
    <mergeCell ref="B16:B18"/>
    <mergeCell ref="D16:D18"/>
    <mergeCell ref="G16:G18"/>
    <mergeCell ref="I16:I18"/>
    <mergeCell ref="J16:J18"/>
    <mergeCell ref="H24:I24"/>
    <mergeCell ref="H25:I25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2022-04-01T16:35:19Z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