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-33-PD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<sst xmlns="http://schemas.openxmlformats.org/spreadsheetml/2006/main" count="94" uniqueCount="76">
  <si>
    <t xml:space="preserve">成瀬化学㈱</t>
  </si>
  <si>
    <t xml:space="preserve">ナルシートN複合防水</t>
  </si>
  <si>
    <t xml:space="preserve">屋根保護密着断熱工法　　N-33-PD</t>
  </si>
  <si>
    <t xml:space="preserve">AI-2、AI-3対応</t>
  </si>
  <si>
    <t xml:space="preserve">Ⅰ欄</t>
  </si>
  <si>
    <t xml:space="preserve">施工数量</t>
  </si>
  <si>
    <t xml:space="preserve">床　断熱部</t>
  </si>
  <si>
    <t xml:space="preserve">①</t>
  </si>
  <si>
    <t xml:space="preserve">㎡</t>
  </si>
  <si>
    <t xml:space="preserve">（Ⅰ欄色地枠に施工数量を入力してください）</t>
  </si>
  <si>
    <t xml:space="preserve">床　非断熱部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</si>
  <si>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</si>
  <si>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</si>
  <si>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</si>
  <si>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</si>
  <si>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</si>
  <si>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</si>
  <si>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材料計算</t>
  </si>
  <si>
    <t xml:space="preserve">（Ⅱ欄の材料数量を発注してください）</t>
  </si>
  <si>
    <t xml:space="preserve">Ⅱ欄</t>
  </si>
  <si>
    <t xml:space="preserve">使用材料</t>
  </si>
  <si>
    <t xml:space="preserve">分類</t>
  </si>
  <si>
    <t xml:space="preserve">荷姿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</si>
  <si>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</si>
  <si>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</si>
  <si>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</si>
  <si>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</si>
  <si>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ナルファルトプライマー</t>
  </si>
  <si>
    <t xml:space="preserve">ﾌﾟﾗｲﾏｰ</t>
  </si>
  <si>
    <t xml:space="preserve">2kg　（WPに同梱）</t>
  </si>
  <si>
    <t xml:space="preserve">缶</t>
  </si>
  <si>
    <t xml:space="preserve">手配無用</t>
  </si>
  <si>
    <t xml:space="preserve">0.2kg/㎡</t>
  </si>
  <si>
    <t xml:space="preserve">算入不要</t>
  </si>
  <si>
    <t xml:space="preserve">10kg缶　(別売り）</t>
  </si>
  <si>
    <t xml:space="preserve">ナルシートN（密着）</t>
  </si>
  <si>
    <t xml:space="preserve">床　全面用</t>
  </si>
  <si>
    <t xml:space="preserve">16ｍ巻</t>
  </si>
  <si>
    <t xml:space="preserve">巻</t>
  </si>
  <si>
    <t xml:space="preserve">1.1ｍ/ｍ</t>
  </si>
  <si>
    <t xml:space="preserve">立上り切付用</t>
  </si>
  <si>
    <t xml:space="preserve">20㎝幅×5列に切除</t>
  </si>
  <si>
    <t xml:space="preserve">ナルファルトWP</t>
  </si>
  <si>
    <t xml:space="preserve">床　下塗り用防水材</t>
  </si>
  <si>
    <t xml:space="preserve">18kgﾎﾟﾘﾍﾟｰﾙ缶</t>
  </si>
  <si>
    <t xml:space="preserve">0.3kg/㎡</t>
  </si>
  <si>
    <t xml:space="preserve">増張り用防水材</t>
  </si>
  <si>
    <t xml:space="preserve">0.2kg/m</t>
  </si>
  <si>
    <t xml:space="preserve">上塗り防水用</t>
  </si>
  <si>
    <t xml:space="preserve">2.0kg/㎡</t>
  </si>
  <si>
    <t xml:space="preserve">断熱材全面接着用</t>
  </si>
  <si>
    <t xml:space="preserve">1 kg/㎡</t>
  </si>
  <si>
    <t xml:space="preserve">ﾅﾙﾌｧﾙﾄWP（23kg）</t>
  </si>
  <si>
    <t xml:space="preserve">(荷姿23kgの場合）</t>
  </si>
  <si>
    <t xml:space="preserve">23kgﾎﾟﾘﾍﾟｰﾙ缶</t>
  </si>
  <si>
    <t xml:space="preserve">不織布　　105ｃｍ幅</t>
  </si>
  <si>
    <t xml:space="preserve">補強布</t>
  </si>
  <si>
    <t xml:space="preserve">100ｍ巻</t>
  </si>
  <si>
    <t xml:space="preserve">1.1㎡／㎡</t>
  </si>
  <si>
    <t xml:space="preserve">不織布　　　20cm幅</t>
  </si>
  <si>
    <t xml:space="preserve">増張り用補強布</t>
  </si>
  <si>
    <t xml:space="preserve">ﾎﾟﾘｽﾁﾚﾝﾌｫｰﾑ　B類3種</t>
  </si>
  <si>
    <t xml:space="preserve">断熱材</t>
  </si>
  <si>
    <t xml:space="preserve">t35 910×1820</t>
  </si>
  <si>
    <t xml:space="preserve">枚</t>
  </si>
  <si>
    <t xml:space="preserve">ﾎﾟﾘｴﾁﾚﾝﾌｨﾙﾑ0.15mm</t>
  </si>
  <si>
    <t xml:space="preserve">床　絶縁ﾌｨﾙﾑ</t>
  </si>
  <si>
    <t xml:space="preserve">t0.15 1.5×50m</t>
  </si>
  <si>
    <t xml:space="preserve">トンボ</t>
  </si>
  <si>
    <t xml:space="preserve">立上り　トンボ</t>
  </si>
  <si>
    <t xml:space="preserve">ケ</t>
  </si>
  <si>
    <r>
      <rPr>
        <sz val="11"/>
        <rFont val="ＭＳ Ｐゴシック"/>
        <family val="3"/>
        <charset val="128"/>
      </rPr>
      <t xml:space="preserve">1</t>
    </r>
    <r>
      <rPr>
        <sz val="11"/>
        <color rgb="FF000000"/>
        <rFont val="ＭＳ Ｐゴシック"/>
        <family val="2"/>
        <charset val="128"/>
      </rPr>
      <t xml:space="preserve">2ケ/㎡</t>
    </r>
  </si>
  <si>
    <t xml:space="preserve">材料費合計</t>
  </si>
  <si>
    <t xml:space="preserve">材料単価</t>
  </si>
  <si>
    <t xml:space="preserve">積算は概算です。　施工に当たっては不足分は追加手配してください。</t>
  </si>
  <si>
    <t xml:space="preserve">20cm幅の切り分けは　1m幅から２０ｃｍ幅　5列を切り分けるよう算定しています。　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</si>
</sst>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[$-411]#,##0;[RED]\-#,##0"/>
    <numFmt numFmtId="167" formatCode="[$-F800]DDDD&quot;, &quot;MMMM\ DD&quot;, &quot;YYYY"/>
    <numFmt numFmtId="168" formatCode="0.00"/>
    <numFmt numFmtId="169" formatCode="0_ "/>
    <numFmt numFmtId="170" formatCode="0.0_ "/>
  </numFmts>
  <fonts count="15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 val="true"/>
      <sz val="12"/>
      <name val="ＭＳ Ｐゴシック"/>
      <family val="3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 val="true"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b val="true"/>
      <sz val="11"/>
      <color rgb="FF808080"/>
      <name val="ＭＳ Ｐゴシック"/>
      <family val="3"/>
      <charset val="128"/>
    </font>
    <font>
      <b val="true"/>
      <sz val="14"/>
      <color rgb="FF80808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22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0" xfId="2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7" fillId="3" borderId="4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7" fillId="0" borderId="5" xfId="2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8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5" borderId="9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0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1" fillId="5" borderId="7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3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22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4" fillId="0" borderId="0" xfId="22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7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4" fillId="3" borderId="4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4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4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3" borderId="1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4" borderId="6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" fillId="0" borderId="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3" borderId="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1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2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パーセント 2" xfId="20"/>
    <cellStyle name="桁区切り 2" xfId="21"/>
    <cellStyle name="標準 2" xfId="22"/>
    <cellStyle name="標準_05ナルファルトWP材料数量計算書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7" activeCellId="0" sqref="L17"/>
    </sheetView>
  </sheetViews>
  <sheetFormatPr defaultRowHeight="13.5" zeroHeight="false" outlineLevelRow="0" outlineLevelCol="0"/>
  <cols>
    <col collapsed="false" customWidth="true" hidden="false" outlineLevel="0" max="1" min="1" style="1" width="1.63"/>
    <col collapsed="false" customWidth="true" hidden="false" outlineLevel="0" max="2" min="2" style="1" width="22.01"/>
    <col collapsed="false" customWidth="true" hidden="false" outlineLevel="0" max="3" min="3" style="1" width="17.76"/>
    <col collapsed="false" customWidth="true" hidden="false" outlineLevel="0" max="4" min="4" style="1" width="16.26"/>
    <col collapsed="false" customWidth="true" hidden="false" outlineLevel="0" max="5" min="5" style="2" width="3.13"/>
    <col collapsed="false" customWidth="true" hidden="false" outlineLevel="0" max="6" min="6" style="1" width="8.5"/>
    <col collapsed="false" customWidth="true" hidden="false" outlineLevel="0" max="7" min="7" style="1" width="13.26"/>
    <col collapsed="false" customWidth="true" hidden="false" outlineLevel="0" max="8" min="8" style="1" width="11.38"/>
    <col collapsed="false" customWidth="true" hidden="false" outlineLevel="0" max="10" min="9" style="1" width="13.26"/>
    <col collapsed="false" customWidth="true" hidden="false" outlineLevel="0" max="256" min="11" style="1" width="9"/>
    <col collapsed="false" customWidth="true" hidden="false" outlineLevel="0" max="257" min="257" style="1" width="1.63"/>
    <col collapsed="false" customWidth="true" hidden="false" outlineLevel="0" max="258" min="258" style="1" width="19.75"/>
    <col collapsed="false" customWidth="true" hidden="false" outlineLevel="0" max="259" min="259" style="1" width="24.62"/>
    <col collapsed="false" customWidth="true" hidden="false" outlineLevel="0" max="260" min="260" style="1" width="16.26"/>
    <col collapsed="false" customWidth="true" hidden="false" outlineLevel="0" max="261" min="261" style="1" width="3.13"/>
    <col collapsed="false" customWidth="true" hidden="false" outlineLevel="0" max="262" min="262" style="1" width="8.5"/>
    <col collapsed="false" customWidth="true" hidden="false" outlineLevel="0" max="263" min="263" style="1" width="13.26"/>
    <col collapsed="false" customWidth="true" hidden="false" outlineLevel="0" max="264" min="264" style="1" width="11.38"/>
    <col collapsed="false" customWidth="true" hidden="false" outlineLevel="0" max="266" min="265" style="1" width="13.26"/>
    <col collapsed="false" customWidth="true" hidden="false" outlineLevel="0" max="512" min="267" style="1" width="9"/>
    <col collapsed="false" customWidth="true" hidden="false" outlineLevel="0" max="513" min="513" style="1" width="1.63"/>
    <col collapsed="false" customWidth="true" hidden="false" outlineLevel="0" max="514" min="514" style="1" width="19.75"/>
    <col collapsed="false" customWidth="true" hidden="false" outlineLevel="0" max="515" min="515" style="1" width="24.62"/>
    <col collapsed="false" customWidth="true" hidden="false" outlineLevel="0" max="516" min="516" style="1" width="16.26"/>
    <col collapsed="false" customWidth="true" hidden="false" outlineLevel="0" max="517" min="517" style="1" width="3.13"/>
    <col collapsed="false" customWidth="true" hidden="false" outlineLevel="0" max="518" min="518" style="1" width="8.5"/>
    <col collapsed="false" customWidth="true" hidden="false" outlineLevel="0" max="519" min="519" style="1" width="13.26"/>
    <col collapsed="false" customWidth="true" hidden="false" outlineLevel="0" max="520" min="520" style="1" width="11.38"/>
    <col collapsed="false" customWidth="true" hidden="false" outlineLevel="0" max="522" min="521" style="1" width="13.26"/>
    <col collapsed="false" customWidth="true" hidden="false" outlineLevel="0" max="768" min="523" style="1" width="9"/>
    <col collapsed="false" customWidth="true" hidden="false" outlineLevel="0" max="769" min="769" style="1" width="1.63"/>
    <col collapsed="false" customWidth="true" hidden="false" outlineLevel="0" max="770" min="770" style="1" width="19.75"/>
    <col collapsed="false" customWidth="true" hidden="false" outlineLevel="0" max="771" min="771" style="1" width="24.62"/>
    <col collapsed="false" customWidth="true" hidden="false" outlineLevel="0" max="772" min="772" style="1" width="16.26"/>
    <col collapsed="false" customWidth="true" hidden="false" outlineLevel="0" max="773" min="773" style="1" width="3.13"/>
    <col collapsed="false" customWidth="true" hidden="false" outlineLevel="0" max="774" min="774" style="1" width="8.5"/>
    <col collapsed="false" customWidth="true" hidden="false" outlineLevel="0" max="775" min="775" style="1" width="13.26"/>
    <col collapsed="false" customWidth="true" hidden="false" outlineLevel="0" max="776" min="776" style="1" width="11.38"/>
    <col collapsed="false" customWidth="true" hidden="false" outlineLevel="0" max="778" min="777" style="1" width="13.26"/>
    <col collapsed="false" customWidth="true" hidden="false" outlineLevel="0" max="1025" min="779" style="1" width="9"/>
  </cols>
  <sheetData>
    <row r="1" customFormat="false" ht="17.25" hidden="false" customHeight="false" outlineLevel="0" collapsed="false">
      <c r="A1" s="3"/>
      <c r="C1" s="4"/>
      <c r="I1" s="5" t="n">
        <v>44077</v>
      </c>
      <c r="J1" s="5"/>
      <c r="K1" s="5"/>
    </row>
    <row r="2" s="1" customFormat="true" ht="17.25" hidden="false" customHeight="false" outlineLevel="0" collapsed="false">
      <c r="A2" s="3"/>
      <c r="J2" s="1" t="s">
        <v>0</v>
      </c>
    </row>
    <row r="3" s="1" customFormat="true" ht="18" hidden="false" customHeight="false" outlineLevel="0" collapsed="false">
      <c r="A3" s="3"/>
      <c r="B3" s="1" t="s">
        <v>1</v>
      </c>
      <c r="C3" s="6" t="s">
        <v>2</v>
      </c>
      <c r="D3" s="6"/>
      <c r="F3" s="2"/>
      <c r="H3" s="7" t="s">
        <v>3</v>
      </c>
      <c r="I3" s="8"/>
    </row>
    <row r="4" s="1" customFormat="true" ht="17.25" hidden="false" customHeight="false" outlineLevel="0" collapsed="false">
      <c r="A4" s="3"/>
      <c r="C4" s="4"/>
      <c r="F4" s="2"/>
      <c r="G4" s="9" t="s">
        <v>4</v>
      </c>
      <c r="H4" s="7"/>
      <c r="I4" s="8"/>
    </row>
    <row r="5" customFormat="false" ht="19.5" hidden="false" customHeight="true" outlineLevel="0" collapsed="false">
      <c r="A5" s="3"/>
      <c r="B5" s="1" t="s">
        <v>5</v>
      </c>
      <c r="C5" s="4"/>
      <c r="D5" s="10" t="s">
        <v>6</v>
      </c>
      <c r="E5" s="11" t="s">
        <v>7</v>
      </c>
      <c r="F5" s="12" t="s">
        <v>8</v>
      </c>
      <c r="G5" s="13" t="n">
        <v>1000</v>
      </c>
      <c r="H5" s="7"/>
      <c r="I5" s="8"/>
    </row>
    <row r="6" customFormat="false" ht="19.5" hidden="false" customHeight="true" outlineLevel="0" collapsed="false">
      <c r="A6" s="3"/>
      <c r="B6" s="14" t="s">
        <v>9</v>
      </c>
      <c r="C6" s="4"/>
      <c r="D6" s="10" t="s">
        <v>10</v>
      </c>
      <c r="E6" s="11"/>
      <c r="F6" s="12" t="s">
        <v>8</v>
      </c>
      <c r="G6" s="13" t="n">
        <v>100</v>
      </c>
      <c r="H6" s="7"/>
      <c r="I6" s="8"/>
    </row>
    <row r="7" customFormat="false" ht="19.5" hidden="false" customHeight="true" outlineLevel="0" collapsed="false">
      <c r="A7" s="3"/>
      <c r="C7" s="4"/>
      <c r="D7" s="10" t="s">
        <v>11</v>
      </c>
      <c r="E7" s="11" t="s">
        <v>12</v>
      </c>
      <c r="F7" s="12" t="s">
        <v>8</v>
      </c>
      <c r="G7" s="13" t="n">
        <v>100</v>
      </c>
      <c r="H7" s="7"/>
      <c r="I7" s="8"/>
    </row>
    <row r="8" customFormat="false" ht="19.5" hidden="false" customHeight="true" outlineLevel="0" collapsed="false">
      <c r="A8" s="3"/>
      <c r="C8" s="4"/>
      <c r="D8" s="10" t="s">
        <v>13</v>
      </c>
      <c r="E8" s="11"/>
      <c r="F8" s="12" t="s">
        <v>14</v>
      </c>
      <c r="G8" s="15" t="n">
        <v>0.4</v>
      </c>
      <c r="H8" s="7"/>
      <c r="I8" s="8"/>
    </row>
    <row r="9" customFormat="false" ht="19.5" hidden="false" customHeight="true" outlineLevel="0" collapsed="false">
      <c r="A9" s="3"/>
      <c r="C9" s="4"/>
      <c r="D9" s="10" t="s">
        <v>15</v>
      </c>
      <c r="E9" s="11"/>
      <c r="F9" s="12" t="s">
        <v>14</v>
      </c>
      <c r="G9" s="15" t="n">
        <f aca="false">G7/G8</f>
        <v>250</v>
      </c>
      <c r="H9" s="7"/>
      <c r="I9" s="8"/>
    </row>
    <row r="10" customFormat="false" ht="19.5" hidden="false" customHeight="true" outlineLevel="0" collapsed="false">
      <c r="A10" s="3"/>
      <c r="C10" s="4"/>
      <c r="D10" s="10" t="s">
        <v>16</v>
      </c>
      <c r="E10" s="11"/>
      <c r="F10" s="12" t="s">
        <v>8</v>
      </c>
      <c r="G10" s="16" t="n">
        <f aca="false">SUM(G5:G7)</f>
        <v>1200</v>
      </c>
      <c r="H10" s="7"/>
      <c r="I10" s="8"/>
    </row>
    <row r="11" customFormat="false" ht="13.5" hidden="false" customHeight="false" outlineLevel="0" collapsed="false">
      <c r="B11" s="1" t="s">
        <v>17</v>
      </c>
      <c r="C11" s="14" t="s">
        <v>18</v>
      </c>
      <c r="G11" s="9" t="s">
        <v>19</v>
      </c>
    </row>
    <row r="12" customFormat="false" ht="17.25" hidden="false" customHeight="true" outlineLevel="0" collapsed="false">
      <c r="B12" s="17" t="s">
        <v>20</v>
      </c>
      <c r="C12" s="17" t="s">
        <v>21</v>
      </c>
      <c r="D12" s="17" t="s">
        <v>22</v>
      </c>
      <c r="E12" s="12"/>
      <c r="F12" s="12"/>
      <c r="G12" s="18" t="s">
        <v>23</v>
      </c>
      <c r="H12" s="19" t="s">
        <v>24</v>
      </c>
      <c r="I12" s="20" t="s">
        <v>25</v>
      </c>
      <c r="J12" s="20" t="s">
        <v>26</v>
      </c>
    </row>
    <row r="13" customFormat="false" ht="17.25" hidden="false" customHeight="true" outlineLevel="0" collapsed="false">
      <c r="B13" s="21" t="s">
        <v>27</v>
      </c>
      <c r="C13" s="17" t="s">
        <v>28</v>
      </c>
      <c r="D13" s="22" t="s">
        <v>29</v>
      </c>
      <c r="E13" s="23" t="s">
        <v>30</v>
      </c>
      <c r="F13" s="24"/>
      <c r="G13" s="25" t="s">
        <v>31</v>
      </c>
      <c r="H13" s="26" t="s">
        <v>32</v>
      </c>
      <c r="I13" s="27"/>
      <c r="J13" s="28" t="s">
        <v>33</v>
      </c>
    </row>
    <row r="14" customFormat="false" ht="17.25" hidden="false" customHeight="true" outlineLevel="0" collapsed="false">
      <c r="B14" s="21"/>
      <c r="C14" s="17"/>
      <c r="D14" s="29" t="s">
        <v>34</v>
      </c>
      <c r="E14" s="30" t="s">
        <v>30</v>
      </c>
      <c r="F14" s="31" t="n">
        <f aca="false">ROUNDUP(G10*0.2/10,0)</f>
        <v>24</v>
      </c>
      <c r="G14" s="32" t="n">
        <f aca="false">F14</f>
        <v>24</v>
      </c>
      <c r="H14" s="19" t="s">
        <v>32</v>
      </c>
      <c r="I14" s="33"/>
      <c r="J14" s="34" t="n">
        <f aca="false">G14*I14</f>
        <v>0</v>
      </c>
    </row>
    <row r="15" customFormat="false" ht="17.25" hidden="false" customHeight="true" outlineLevel="0" collapsed="false">
      <c r="B15" s="35" t="s">
        <v>35</v>
      </c>
      <c r="C15" s="22" t="s">
        <v>36</v>
      </c>
      <c r="D15" s="36" t="s">
        <v>37</v>
      </c>
      <c r="E15" s="12" t="s">
        <v>38</v>
      </c>
      <c r="F15" s="37" t="n">
        <f aca="false">G5/(0.9*15.9)</f>
        <v>69.8812019566737</v>
      </c>
      <c r="G15" s="38" t="n">
        <f aca="false">ROUNDUP(F15+F16,0)</f>
        <v>74</v>
      </c>
      <c r="H15" s="19" t="s">
        <v>39</v>
      </c>
      <c r="I15" s="39"/>
      <c r="J15" s="34" t="n">
        <f aca="false">G15*I15</f>
        <v>0</v>
      </c>
      <c r="K15" s="40"/>
    </row>
    <row r="16" customFormat="false" ht="17.25" hidden="false" customHeight="true" outlineLevel="0" collapsed="false">
      <c r="B16" s="35"/>
      <c r="C16" s="22" t="s">
        <v>40</v>
      </c>
      <c r="D16" s="41" t="s">
        <v>41</v>
      </c>
      <c r="E16" s="12" t="s">
        <v>38</v>
      </c>
      <c r="F16" s="37" t="n">
        <f aca="false">G9/5/15.9</f>
        <v>3.14465408805031</v>
      </c>
      <c r="G16" s="38"/>
      <c r="H16" s="19" t="s">
        <v>39</v>
      </c>
      <c r="I16" s="33"/>
      <c r="J16" s="42"/>
      <c r="K16" s="40"/>
    </row>
    <row r="17" customFormat="false" ht="13.5" hidden="false" customHeight="false" outlineLevel="0" collapsed="false">
      <c r="B17" s="43" t="s">
        <v>42</v>
      </c>
      <c r="C17" s="17" t="s">
        <v>43</v>
      </c>
      <c r="D17" s="17" t="s">
        <v>44</v>
      </c>
      <c r="E17" s="17" t="s">
        <v>30</v>
      </c>
      <c r="F17" s="37" t="n">
        <f aca="false">(G5+G6)*0.3/18*1.1</f>
        <v>20.1666666666667</v>
      </c>
      <c r="G17" s="44" t="n">
        <f aca="false">ROUNDUP(SUM(F17:F20),0)</f>
        <v>219</v>
      </c>
      <c r="H17" s="19" t="s">
        <v>45</v>
      </c>
      <c r="I17" s="39"/>
      <c r="J17" s="39" t="n">
        <f aca="false">G17*I17</f>
        <v>0</v>
      </c>
    </row>
    <row r="18" customFormat="false" ht="13.5" hidden="false" customHeight="false" outlineLevel="0" collapsed="false">
      <c r="B18" s="43"/>
      <c r="C18" s="17" t="s">
        <v>46</v>
      </c>
      <c r="D18" s="17"/>
      <c r="E18" s="17" t="s">
        <v>30</v>
      </c>
      <c r="F18" s="37" t="n">
        <f aca="false">G9*0.2/18*1.1</f>
        <v>3.05555555555556</v>
      </c>
      <c r="G18" s="44"/>
      <c r="H18" s="19" t="s">
        <v>47</v>
      </c>
      <c r="I18" s="39"/>
      <c r="J18" s="39"/>
    </row>
    <row r="19" customFormat="false" ht="13.5" hidden="false" customHeight="false" outlineLevel="0" collapsed="false">
      <c r="B19" s="43"/>
      <c r="C19" s="17" t="s">
        <v>48</v>
      </c>
      <c r="D19" s="17"/>
      <c r="E19" s="17" t="s">
        <v>30</v>
      </c>
      <c r="F19" s="37" t="n">
        <f aca="false">G10*2/18*1.05</f>
        <v>140</v>
      </c>
      <c r="G19" s="44"/>
      <c r="H19" s="19" t="s">
        <v>49</v>
      </c>
      <c r="I19" s="39"/>
      <c r="J19" s="39"/>
    </row>
    <row r="20" customFormat="false" ht="13.5" hidden="false" customHeight="false" outlineLevel="0" collapsed="false">
      <c r="B20" s="43"/>
      <c r="C20" s="17" t="s">
        <v>50</v>
      </c>
      <c r="D20" s="17"/>
      <c r="E20" s="12" t="s">
        <v>30</v>
      </c>
      <c r="F20" s="37" t="n">
        <f aca="false">G5*1/18</f>
        <v>55.5555555555556</v>
      </c>
      <c r="G20" s="44"/>
      <c r="H20" s="19" t="s">
        <v>51</v>
      </c>
      <c r="I20" s="39"/>
      <c r="J20" s="39"/>
    </row>
    <row r="21" customFormat="false" ht="33" hidden="false" customHeight="true" outlineLevel="0" collapsed="false">
      <c r="B21" s="45" t="s">
        <v>52</v>
      </c>
      <c r="C21" s="46" t="s">
        <v>53</v>
      </c>
      <c r="D21" s="47" t="s">
        <v>54</v>
      </c>
      <c r="E21" s="12" t="s">
        <v>30</v>
      </c>
      <c r="F21" s="37" t="n">
        <f aca="false">SUM(F17:F20)/23*18</f>
        <v>171.217391304348</v>
      </c>
      <c r="G21" s="48" t="n">
        <f aca="false">ROUNDUP(F21,0)</f>
        <v>172</v>
      </c>
      <c r="H21" s="19"/>
      <c r="I21" s="49"/>
      <c r="J21" s="34" t="n">
        <f aca="false">G21*I21</f>
        <v>0</v>
      </c>
    </row>
    <row r="22" customFormat="false" ht="17.25" hidden="false" customHeight="true" outlineLevel="0" collapsed="false">
      <c r="B22" s="35" t="s">
        <v>55</v>
      </c>
      <c r="C22" s="17" t="s">
        <v>56</v>
      </c>
      <c r="D22" s="17" t="s">
        <v>57</v>
      </c>
      <c r="E22" s="12" t="s">
        <v>38</v>
      </c>
      <c r="F22" s="37" t="n">
        <f aca="false">G10*1.1/100</f>
        <v>13.2</v>
      </c>
      <c r="G22" s="38" t="n">
        <f aca="false">ROUNDUP(F22,0)</f>
        <v>14</v>
      </c>
      <c r="H22" s="19" t="s">
        <v>58</v>
      </c>
      <c r="I22" s="39"/>
      <c r="J22" s="34" t="n">
        <f aca="false">G22*I22</f>
        <v>0</v>
      </c>
    </row>
    <row r="23" customFormat="false" ht="17.25" hidden="false" customHeight="true" outlineLevel="0" collapsed="false">
      <c r="B23" s="35" t="s">
        <v>59</v>
      </c>
      <c r="C23" s="17" t="s">
        <v>60</v>
      </c>
      <c r="D23" s="17" t="s">
        <v>57</v>
      </c>
      <c r="E23" s="12" t="s">
        <v>38</v>
      </c>
      <c r="F23" s="37" t="n">
        <f aca="false">G9*1.2/100</f>
        <v>3</v>
      </c>
      <c r="G23" s="38" t="n">
        <f aca="false">ROUNDUP(F23,0)</f>
        <v>3</v>
      </c>
      <c r="H23" s="19" t="s">
        <v>39</v>
      </c>
      <c r="I23" s="39"/>
      <c r="J23" s="34" t="n">
        <f aca="false">G23*I23</f>
        <v>0</v>
      </c>
    </row>
    <row r="24" customFormat="false" ht="17.25" hidden="false" customHeight="true" outlineLevel="0" collapsed="false">
      <c r="B24" s="45" t="s">
        <v>61</v>
      </c>
      <c r="C24" s="17" t="s">
        <v>62</v>
      </c>
      <c r="D24" s="17" t="s">
        <v>63</v>
      </c>
      <c r="E24" s="12" t="s">
        <v>64</v>
      </c>
      <c r="F24" s="37" t="n">
        <f aca="false">G5/(0.91*1.82)</f>
        <v>603.791812583021</v>
      </c>
      <c r="G24" s="50" t="n">
        <f aca="false">ROUNDUP(F24,0)</f>
        <v>604</v>
      </c>
      <c r="H24" s="19"/>
      <c r="I24" s="51"/>
      <c r="J24" s="34" t="n">
        <f aca="false">G24*I24</f>
        <v>0</v>
      </c>
    </row>
    <row r="25" customFormat="false" ht="17.25" hidden="false" customHeight="true" outlineLevel="0" collapsed="false">
      <c r="B25" s="35" t="s">
        <v>65</v>
      </c>
      <c r="C25" s="17" t="s">
        <v>66</v>
      </c>
      <c r="D25" s="17" t="s">
        <v>67</v>
      </c>
      <c r="E25" s="17" t="s">
        <v>38</v>
      </c>
      <c r="F25" s="37" t="n">
        <f aca="false">G5/(1.5*50)</f>
        <v>13.3333333333333</v>
      </c>
      <c r="G25" s="38" t="n">
        <f aca="false">ROUNDUP(F25,0)</f>
        <v>14</v>
      </c>
      <c r="H25" s="19"/>
      <c r="I25" s="51"/>
      <c r="J25" s="34" t="n">
        <f aca="false">G25*I25</f>
        <v>0</v>
      </c>
    </row>
    <row r="26" customFormat="false" ht="17.25" hidden="false" customHeight="true" outlineLevel="0" collapsed="false">
      <c r="B26" s="52" t="s">
        <v>68</v>
      </c>
      <c r="C26" s="53" t="s">
        <v>69</v>
      </c>
      <c r="D26" s="53"/>
      <c r="E26" s="53" t="s">
        <v>70</v>
      </c>
      <c r="F26" s="54" t="n">
        <f aca="false">G7*12</f>
        <v>1200</v>
      </c>
      <c r="G26" s="55" t="n">
        <f aca="false">ROUNDUP(F26,-3)</f>
        <v>2000</v>
      </c>
      <c r="H26" s="56" t="s">
        <v>71</v>
      </c>
      <c r="I26" s="51"/>
      <c r="J26" s="34" t="n">
        <f aca="false">G26*I26</f>
        <v>0</v>
      </c>
    </row>
    <row r="27" customFormat="false" ht="17.25" hidden="false" customHeight="true" outlineLevel="0" collapsed="false">
      <c r="H27" s="57" t="s">
        <v>72</v>
      </c>
      <c r="I27" s="57"/>
      <c r="J27" s="34" t="n">
        <f aca="false">SUM(J13:J25)</f>
        <v>0</v>
      </c>
    </row>
    <row r="28" customFormat="false" ht="17.25" hidden="false" customHeight="true" outlineLevel="0" collapsed="false">
      <c r="H28" s="58" t="s">
        <v>73</v>
      </c>
      <c r="I28" s="58"/>
      <c r="J28" s="59" t="n">
        <f aca="false">J27/G10</f>
        <v>0</v>
      </c>
      <c r="L28" s="60"/>
    </row>
    <row r="30" customFormat="false" ht="13.5" hidden="false" customHeight="false" outlineLevel="0" collapsed="false">
      <c r="C30" s="1" t="s">
        <v>74</v>
      </c>
    </row>
    <row r="31" customFormat="false" ht="13.5" hidden="false" customHeight="false" outlineLevel="0" collapsed="false">
      <c r="C31" s="1" t="s">
        <v>75</v>
      </c>
    </row>
  </sheetData>
  <mergeCells count="12">
    <mergeCell ref="I1:K1"/>
    <mergeCell ref="B13:B14"/>
    <mergeCell ref="C13:C14"/>
    <mergeCell ref="B15:B16"/>
    <mergeCell ref="G15:G16"/>
    <mergeCell ref="B17:B20"/>
    <mergeCell ref="D17:D20"/>
    <mergeCell ref="G17:G20"/>
    <mergeCell ref="I17:I20"/>
    <mergeCell ref="J17:J20"/>
    <mergeCell ref="H27:I27"/>
    <mergeCell ref="H28:I28"/>
  </mergeCells>
  <printOptions headings="false" gridLines="false" gridLinesSet="true" horizontalCentered="false" verticalCentered="false"/>
  <pageMargins left="0.590277777777778" right="0.590277777777778" top="0.984027777777778" bottom="0.590277777777778" header="0.511805555555555" footer="0.511805555555555"/>
  <pageSetup paperSize="9" scale="88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2017-12-26T04:51:16Z</dcterms:created>
  <dc:creator>USER</dc:creator>
  <dc:description/>
  <dc:language>ja-JP</dc:language>
  <cp:lastModifiedBy/>
  <cp:lastPrinted>2020-12-23T07:00:02Z</cp:lastPrinted>
  <dcterms:modified xsi:type="dcterms:W3CDTF">2022-04-01T16:34:59Z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