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 tabRatio="908"/>
  </bookViews>
  <sheets>
    <sheet name="N-20保護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9" l="1"/>
  <c r="F17" i="9"/>
  <c r="G10" i="9"/>
  <c r="F18" i="9"/>
  <c r="F22" i="9"/>
  <c r="G22" i="9"/>
  <c r="J22" i="9" s="1"/>
  <c r="F14" i="9"/>
  <c r="G14" i="9" s="1"/>
  <c r="J14" i="9" s="1"/>
  <c r="F23" i="9"/>
  <c r="G23" i="9" s="1"/>
  <c r="J23" i="9" s="1"/>
  <c r="F20" i="9" l="1"/>
  <c r="G20" i="9" s="1"/>
  <c r="J20" i="9" s="1"/>
  <c r="F15" i="9"/>
  <c r="G15" i="9" s="1"/>
  <c r="J15" i="9" s="1"/>
  <c r="F16" i="9"/>
  <c r="G16" i="9" s="1"/>
  <c r="F19" i="9" l="1"/>
  <c r="G19" i="9" s="1"/>
  <c r="J19" i="9" s="1"/>
  <c r="J16" i="9"/>
  <c r="J24" i="9" s="1"/>
  <c r="J25" i="9" s="1"/>
  <c r="F21" i="9"/>
  <c r="G21" i="9" s="1"/>
  <c r="J21" i="9" s="1"/>
</calcChain>
</file>

<file path=xl/sharedStrings.xml><?xml version="1.0" encoding="utf-8"?>
<sst xmlns="http://schemas.openxmlformats.org/spreadsheetml/2006/main" count="83" uniqueCount="69">
  <si>
    <t>施工数量</t>
    <rPh sb="0" eb="2">
      <t>セコウ</t>
    </rPh>
    <rPh sb="2" eb="4">
      <t>スウリョウ</t>
    </rPh>
    <phoneticPr fontId="2"/>
  </si>
  <si>
    <t>立上り</t>
    <rPh sb="0" eb="2">
      <t>タチアガ</t>
    </rPh>
    <phoneticPr fontId="2"/>
  </si>
  <si>
    <t>笠木天端</t>
    <rPh sb="0" eb="2">
      <t>カサギ</t>
    </rPh>
    <rPh sb="2" eb="3">
      <t>テン</t>
    </rPh>
    <rPh sb="3" eb="4">
      <t>タン</t>
    </rPh>
    <phoneticPr fontId="2"/>
  </si>
  <si>
    <t>使用材料</t>
    <rPh sb="0" eb="2">
      <t>シヨウ</t>
    </rPh>
    <rPh sb="2" eb="4">
      <t>ザイリョウ</t>
    </rPh>
    <phoneticPr fontId="2"/>
  </si>
  <si>
    <t>缶</t>
    <rPh sb="0" eb="1">
      <t>カン</t>
    </rPh>
    <phoneticPr fontId="2"/>
  </si>
  <si>
    <t>分類</t>
    <rPh sb="0" eb="2">
      <t>ブンルイ</t>
    </rPh>
    <phoneticPr fontId="2"/>
  </si>
  <si>
    <t>巻</t>
    <rPh sb="0" eb="1">
      <t>マ</t>
    </rPh>
    <phoneticPr fontId="2"/>
  </si>
  <si>
    <t>　　立上り　高さ</t>
    <rPh sb="2" eb="4">
      <t>タチアガ</t>
    </rPh>
    <rPh sb="6" eb="7">
      <t>タカ</t>
    </rPh>
    <phoneticPr fontId="2"/>
  </si>
  <si>
    <t>　　立上り　長さ</t>
    <rPh sb="2" eb="4">
      <t>タチアガ</t>
    </rPh>
    <rPh sb="6" eb="7">
      <t>ナガ</t>
    </rPh>
    <phoneticPr fontId="2"/>
  </si>
  <si>
    <t>ｍ</t>
    <phoneticPr fontId="2"/>
  </si>
  <si>
    <t>100ｍ巻</t>
    <rPh sb="4" eb="5">
      <t>マ</t>
    </rPh>
    <phoneticPr fontId="2"/>
  </si>
  <si>
    <t>荷姿</t>
    <rPh sb="0" eb="1">
      <t>ニ</t>
    </rPh>
    <rPh sb="1" eb="2">
      <t>スガタ</t>
    </rPh>
    <phoneticPr fontId="2"/>
  </si>
  <si>
    <t>増張り用防水材</t>
    <rPh sb="0" eb="1">
      <t>マ</t>
    </rPh>
    <rPh sb="1" eb="2">
      <t>ハ</t>
    </rPh>
    <rPh sb="3" eb="4">
      <t>ヨウ</t>
    </rPh>
    <rPh sb="4" eb="6">
      <t>ボウスイ</t>
    </rPh>
    <rPh sb="6" eb="7">
      <t>ザイ</t>
    </rPh>
    <phoneticPr fontId="2"/>
  </si>
  <si>
    <t>総施工数量</t>
    <rPh sb="0" eb="1">
      <t>ソウ</t>
    </rPh>
    <rPh sb="1" eb="3">
      <t>セコウ</t>
    </rPh>
    <rPh sb="3" eb="5">
      <t>スウリョウ</t>
    </rPh>
    <phoneticPr fontId="2"/>
  </si>
  <si>
    <t>材料計算</t>
    <rPh sb="0" eb="2">
      <t>ザイリョウ</t>
    </rPh>
    <rPh sb="2" eb="4">
      <t>ケイサン</t>
    </rPh>
    <phoneticPr fontId="2"/>
  </si>
  <si>
    <t>Ⅰ欄</t>
    <rPh sb="1" eb="2">
      <t>ラン</t>
    </rPh>
    <phoneticPr fontId="2"/>
  </si>
  <si>
    <t>Ⅱ欄</t>
    <rPh sb="1" eb="2">
      <t>ラン</t>
    </rPh>
    <phoneticPr fontId="2"/>
  </si>
  <si>
    <t>（Ⅱ欄の材料数量を発注してください）</t>
    <rPh sb="2" eb="3">
      <t>ラン</t>
    </rPh>
    <rPh sb="4" eb="6">
      <t>ザイリョウ</t>
    </rPh>
    <rPh sb="6" eb="8">
      <t>スウリョウ</t>
    </rPh>
    <rPh sb="9" eb="11">
      <t>ハッチュウ</t>
    </rPh>
    <phoneticPr fontId="2"/>
  </si>
  <si>
    <t>使用量</t>
    <rPh sb="0" eb="3">
      <t>シヨウリョウ</t>
    </rPh>
    <phoneticPr fontId="2"/>
  </si>
  <si>
    <t>積算は概算です。　施工に当たっては不足分は追加手配してください。</t>
    <rPh sb="0" eb="2">
      <t>セキサン</t>
    </rPh>
    <rPh sb="3" eb="5">
      <t>ガイサン</t>
    </rPh>
    <rPh sb="9" eb="11">
      <t>セコウ</t>
    </rPh>
    <rPh sb="12" eb="13">
      <t>ア</t>
    </rPh>
    <rPh sb="17" eb="19">
      <t>フソク</t>
    </rPh>
    <rPh sb="19" eb="20">
      <t>ブン</t>
    </rPh>
    <rPh sb="21" eb="23">
      <t>ツイカ</t>
    </rPh>
    <rPh sb="23" eb="25">
      <t>テハイ</t>
    </rPh>
    <phoneticPr fontId="2"/>
  </si>
  <si>
    <t>概算発注数量</t>
    <rPh sb="0" eb="2">
      <t>ガイサン</t>
    </rPh>
    <rPh sb="2" eb="4">
      <t>ハッチュウ</t>
    </rPh>
    <rPh sb="4" eb="6">
      <t>スウリョウ</t>
    </rPh>
    <phoneticPr fontId="2"/>
  </si>
  <si>
    <t>①</t>
    <phoneticPr fontId="2"/>
  </si>
  <si>
    <t>㎡</t>
    <phoneticPr fontId="2"/>
  </si>
  <si>
    <t>②</t>
    <phoneticPr fontId="2"/>
  </si>
  <si>
    <t>1.1ｍ/ｍ</t>
    <phoneticPr fontId="2"/>
  </si>
  <si>
    <t>（Ⅰ欄色地枠に施工数量を入力してください）</t>
    <rPh sb="2" eb="3">
      <t>ラン</t>
    </rPh>
    <rPh sb="3" eb="4">
      <t>イロ</t>
    </rPh>
    <rPh sb="4" eb="5">
      <t>ジ</t>
    </rPh>
    <rPh sb="5" eb="6">
      <t>ワク</t>
    </rPh>
    <rPh sb="7" eb="9">
      <t>セコウ</t>
    </rPh>
    <rPh sb="9" eb="11">
      <t>スウリョウ</t>
    </rPh>
    <rPh sb="12" eb="14">
      <t>ニュウリョク</t>
    </rPh>
    <phoneticPr fontId="2"/>
  </si>
  <si>
    <t>③</t>
    <phoneticPr fontId="2"/>
  </si>
  <si>
    <t>0.2kg/㎡</t>
    <phoneticPr fontId="2"/>
  </si>
  <si>
    <t>仕切単価</t>
    <rPh sb="0" eb="2">
      <t>シキ</t>
    </rPh>
    <rPh sb="2" eb="4">
      <t>タンカ</t>
    </rPh>
    <phoneticPr fontId="2"/>
  </si>
  <si>
    <t>金額</t>
    <rPh sb="0" eb="2">
      <t>キンガク</t>
    </rPh>
    <phoneticPr fontId="2"/>
  </si>
  <si>
    <t>材料費合計</t>
    <rPh sb="0" eb="2">
      <t>ザイリョウ</t>
    </rPh>
    <rPh sb="2" eb="3">
      <t>ヒ</t>
    </rPh>
    <rPh sb="3" eb="5">
      <t>ゴウケイ</t>
    </rPh>
    <phoneticPr fontId="2"/>
  </si>
  <si>
    <t>0.2kg/m</t>
    <phoneticPr fontId="2"/>
  </si>
  <si>
    <t>ﾌﾟﾗｲﾏｰ</t>
    <phoneticPr fontId="2"/>
  </si>
  <si>
    <t>ﾎﾟﾘｴﾁﾚﾝﾌｨﾙﾑ0.15mm</t>
    <phoneticPr fontId="2"/>
  </si>
  <si>
    <t>t0.15 1.5×50m</t>
    <phoneticPr fontId="2"/>
  </si>
  <si>
    <t>材料単価</t>
    <rPh sb="0" eb="2">
      <t>ザイリョウ</t>
    </rPh>
    <rPh sb="2" eb="4">
      <t>タンカ</t>
    </rPh>
    <phoneticPr fontId="2"/>
  </si>
  <si>
    <t>床</t>
    <rPh sb="0" eb="1">
      <t>ユカ</t>
    </rPh>
    <phoneticPr fontId="2"/>
  </si>
  <si>
    <t>2kg　（WPに同梱）</t>
    <rPh sb="8" eb="10">
      <t>ドウコン</t>
    </rPh>
    <phoneticPr fontId="2"/>
  </si>
  <si>
    <t>手配無用</t>
    <rPh sb="0" eb="2">
      <t>テハイ</t>
    </rPh>
    <rPh sb="2" eb="4">
      <t>ムヨウ</t>
    </rPh>
    <phoneticPr fontId="2"/>
  </si>
  <si>
    <t>算入不要</t>
    <rPh sb="0" eb="2">
      <t>サンニュウ</t>
    </rPh>
    <rPh sb="2" eb="4">
      <t>フヨウ</t>
    </rPh>
    <phoneticPr fontId="2"/>
  </si>
  <si>
    <t>ナルファルトプライマー</t>
    <phoneticPr fontId="2"/>
  </si>
  <si>
    <t>ナルファルトWP</t>
    <phoneticPr fontId="2"/>
  </si>
  <si>
    <t>18kgﾎﾟﾘﾍﾟｰﾙ缶</t>
    <rPh sb="11" eb="12">
      <t>カン</t>
    </rPh>
    <phoneticPr fontId="2"/>
  </si>
  <si>
    <t>ナルシートN複合防水</t>
    <rPh sb="6" eb="8">
      <t>フクゴウ</t>
    </rPh>
    <rPh sb="8" eb="10">
      <t>ボウスイ</t>
    </rPh>
    <phoneticPr fontId="2"/>
  </si>
  <si>
    <t>ナルシートN（密着）</t>
    <rPh sb="7" eb="9">
      <t>ミッチャク</t>
    </rPh>
    <phoneticPr fontId="2"/>
  </si>
  <si>
    <t>16ｍ巻</t>
    <rPh sb="3" eb="4">
      <t>マ</t>
    </rPh>
    <phoneticPr fontId="2"/>
  </si>
  <si>
    <t>(荷姿23kgの場合）</t>
    <rPh sb="1" eb="2">
      <t>ニ</t>
    </rPh>
    <rPh sb="2" eb="3">
      <t>スガタ</t>
    </rPh>
    <rPh sb="8" eb="10">
      <t>バアイ</t>
    </rPh>
    <phoneticPr fontId="2"/>
  </si>
  <si>
    <t>23kgﾎﾟﾘﾍﾟｰﾙ缶</t>
    <rPh sb="11" eb="12">
      <t>カン</t>
    </rPh>
    <phoneticPr fontId="2"/>
  </si>
  <si>
    <t>10kg缶　(別売り）</t>
    <rPh sb="4" eb="5">
      <t>カン</t>
    </rPh>
    <rPh sb="7" eb="8">
      <t>ベツ</t>
    </rPh>
    <rPh sb="8" eb="9">
      <t>ウ</t>
    </rPh>
    <phoneticPr fontId="2"/>
  </si>
  <si>
    <t>床　絶縁ﾌｨﾙﾑ</t>
    <rPh sb="0" eb="1">
      <t>ユカ</t>
    </rPh>
    <rPh sb="2" eb="4">
      <t>ゼツエン</t>
    </rPh>
    <phoneticPr fontId="2"/>
  </si>
  <si>
    <t>立上り　トンボ</t>
    <rPh sb="0" eb="2">
      <t>タチアガ</t>
    </rPh>
    <phoneticPr fontId="2"/>
  </si>
  <si>
    <t>トンボ</t>
    <phoneticPr fontId="2"/>
  </si>
  <si>
    <t>ケ</t>
    <phoneticPr fontId="2"/>
  </si>
  <si>
    <r>
      <t>1</t>
    </r>
    <r>
      <rPr>
        <sz val="11"/>
        <rFont val="ＭＳ Ｐゴシック"/>
        <family val="3"/>
        <charset val="128"/>
      </rPr>
      <t>2ケ/㎡</t>
    </r>
    <phoneticPr fontId="2"/>
  </si>
  <si>
    <t>改質ｱｽﾌｧﾙﾄｼｰﾄ</t>
    <rPh sb="0" eb="2">
      <t>カイシツ</t>
    </rPh>
    <phoneticPr fontId="2"/>
  </si>
  <si>
    <t>成瀬化学㈱</t>
    <rPh sb="0" eb="2">
      <t>ナルセ</t>
    </rPh>
    <rPh sb="2" eb="4">
      <t>カガク</t>
    </rPh>
    <phoneticPr fontId="2"/>
  </si>
  <si>
    <t>不織布　　105ｃｍ幅</t>
    <rPh sb="0" eb="1">
      <t>フ</t>
    </rPh>
    <rPh sb="1" eb="2">
      <t>ショク</t>
    </rPh>
    <rPh sb="2" eb="3">
      <t>フ</t>
    </rPh>
    <rPh sb="10" eb="11">
      <t>ハバ</t>
    </rPh>
    <phoneticPr fontId="2"/>
  </si>
  <si>
    <t>ﾅﾙﾌｧﾙﾄWP（23kg）</t>
    <phoneticPr fontId="2"/>
  </si>
  <si>
    <t>算入必須</t>
    <rPh sb="0" eb="2">
      <t>サンニュウ</t>
    </rPh>
    <rPh sb="2" eb="4">
      <t>ヒッス</t>
    </rPh>
    <phoneticPr fontId="2"/>
  </si>
  <si>
    <t>0.8kg/㎡</t>
    <phoneticPr fontId="2"/>
  </si>
  <si>
    <t>1.2kg/㎡</t>
    <phoneticPr fontId="2"/>
  </si>
  <si>
    <t>立上り　補強布</t>
    <rPh sb="0" eb="2">
      <t>タチアガ</t>
    </rPh>
    <rPh sb="4" eb="6">
      <t>ホキョウ</t>
    </rPh>
    <rPh sb="6" eb="7">
      <t>フ</t>
    </rPh>
    <phoneticPr fontId="2"/>
  </si>
  <si>
    <t>全面　上塗り防水用</t>
    <rPh sb="0" eb="2">
      <t>ゼンメン</t>
    </rPh>
    <rPh sb="3" eb="5">
      <t>ウワヌ</t>
    </rPh>
    <rPh sb="6" eb="9">
      <t>ボウスイヨウ</t>
    </rPh>
    <phoneticPr fontId="2"/>
  </si>
  <si>
    <t>増し張り用　補強布</t>
    <rPh sb="0" eb="1">
      <t>マ</t>
    </rPh>
    <rPh sb="2" eb="3">
      <t>バ</t>
    </rPh>
    <rPh sb="4" eb="5">
      <t>ヨウ</t>
    </rPh>
    <rPh sb="6" eb="8">
      <t>ホキョウ</t>
    </rPh>
    <rPh sb="8" eb="9">
      <t>フ</t>
    </rPh>
    <phoneticPr fontId="2"/>
  </si>
  <si>
    <t>不織布　　20㎝幅</t>
    <rPh sb="0" eb="3">
      <t>フショクフ</t>
    </rPh>
    <rPh sb="8" eb="9">
      <t>ハバ</t>
    </rPh>
    <phoneticPr fontId="2"/>
  </si>
  <si>
    <t>巻</t>
    <rPh sb="0" eb="1">
      <t>マキ</t>
    </rPh>
    <phoneticPr fontId="2"/>
  </si>
  <si>
    <t>立上り補強布張り用</t>
    <rPh sb="0" eb="2">
      <t>タチアガ</t>
    </rPh>
    <rPh sb="3" eb="5">
      <t>ホキョウ</t>
    </rPh>
    <rPh sb="5" eb="6">
      <t>フ</t>
    </rPh>
    <rPh sb="6" eb="7">
      <t>ハリ</t>
    </rPh>
    <rPh sb="8" eb="9">
      <t>ヨウ</t>
    </rPh>
    <phoneticPr fontId="2"/>
  </si>
  <si>
    <t>保護密着工法　　N-2０-PM</t>
    <rPh sb="0" eb="2">
      <t>ホゴ</t>
    </rPh>
    <rPh sb="2" eb="4">
      <t>ミッチャク</t>
    </rPh>
    <rPh sb="4" eb="6">
      <t>コウホウ</t>
    </rPh>
    <phoneticPr fontId="2"/>
  </si>
  <si>
    <t>E-2対応</t>
    <rPh sb="3" eb="5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</si>
</sst>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4" fillId="3" borderId="5" xfId="0" applyNumberFormat="1" applyFont="1" applyFill="1" applyBorder="1" applyAlignment="1">
      <alignment horizontal="right" vertical="center"/>
    </xf>
    <xf numFmtId="2" fontId="4" fillId="4" borderId="5" xfId="0" applyNumberFormat="1" applyFont="1" applyFill="1" applyBorder="1" applyAlignment="1">
      <alignment horizontal="right" vertical="center"/>
    </xf>
    <xf numFmtId="2" fontId="4" fillId="0" borderId="6" xfId="0" applyNumberFormat="1" applyFont="1" applyBorder="1" applyAlignment="1">
      <alignment horizontal="right" vertical="center"/>
    </xf>
    <xf numFmtId="176" fontId="0" fillId="0" borderId="0" xfId="0" applyNumberFormat="1" applyAlignment="1">
      <alignment vertical="center"/>
    </xf>
    <xf numFmtId="38" fontId="8" fillId="2" borderId="1" xfId="2" applyFont="1" applyFill="1" applyBorder="1" applyAlignment="1">
      <alignment horizontal="right" vertical="center"/>
    </xf>
    <xf numFmtId="38" fontId="8" fillId="2" borderId="1" xfId="2" applyFont="1" applyFill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38" fontId="8" fillId="2" borderId="7" xfId="2" applyFont="1" applyFill="1" applyBorder="1" applyAlignment="1">
      <alignment horizontal="right" vertical="center"/>
    </xf>
    <xf numFmtId="38" fontId="0" fillId="0" borderId="1" xfId="2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8" fillId="5" borderId="8" xfId="2" applyFont="1" applyFill="1" applyBorder="1" applyAlignment="1">
      <alignment horizontal="center" vertical="center"/>
    </xf>
    <xf numFmtId="38" fontId="9" fillId="5" borderId="8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38" fontId="9" fillId="5" borderId="10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38" fontId="8" fillId="2" borderId="8" xfId="2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8" fillId="2" borderId="1" xfId="2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8" fontId="6" fillId="2" borderId="5" xfId="2" applyFont="1" applyFill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6" fontId="0" fillId="0" borderId="2" xfId="2" applyNumberFormat="1" applyFont="1" applyBorder="1" applyAlignment="1">
      <alignment horizontal="center" vertical="center"/>
    </xf>
    <xf numFmtId="0" fontId="0" fillId="0" borderId="7" xfId="4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176" fontId="4" fillId="4" borderId="12" xfId="0" applyNumberFormat="1" applyFont="1" applyFill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176" fontId="4" fillId="4" borderId="6" xfId="2" applyNumberFormat="1" applyFont="1" applyFill="1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8" fillId="2" borderId="8" xfId="2" applyFont="1" applyFill="1" applyBorder="1" applyAlignment="1">
      <alignment horizontal="right" vertical="center"/>
    </xf>
    <xf numFmtId="38" fontId="8" fillId="2" borderId="13" xfId="2" applyFont="1" applyFill="1" applyBorder="1" applyAlignment="1">
      <alignment horizontal="right" vertical="center"/>
    </xf>
    <xf numFmtId="38" fontId="8" fillId="2" borderId="4" xfId="2" applyFont="1" applyFill="1" applyBorder="1" applyAlignment="1">
      <alignment horizontal="right" vertical="center"/>
    </xf>
    <xf numFmtId="0" fontId="0" fillId="6" borderId="1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6" fontId="4" fillId="4" borderId="10" xfId="0" applyNumberFormat="1" applyFont="1" applyFill="1" applyBorder="1" applyAlignment="1">
      <alignment horizontal="center" vertical="center"/>
    </xf>
    <xf numFmtId="176" fontId="4" fillId="4" borderId="15" xfId="0" applyNumberFormat="1" applyFont="1" applyFill="1" applyBorder="1" applyAlignment="1">
      <alignment horizontal="center" vertical="center"/>
    </xf>
    <xf numFmtId="176" fontId="4" fillId="4" borderId="12" xfId="0" applyNumberFormat="1" applyFont="1" applyFill="1" applyBorder="1" applyAlignment="1">
      <alignment horizontal="center" vertical="center"/>
    </xf>
  </cellXfs>
  <cellStyles count="5">
    <cellStyle name="パーセント 2" xfId="1"/>
    <cellStyle name="桁区切り" xfId="2" builtinId="6"/>
    <cellStyle name="桁区切り 2" xfId="3"/>
    <cellStyle name="標準" xfId="0" builtinId="0"/>
    <cellStyle name="標準_05ナルファルトWP材料数量計算書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27"/>
  <sheetViews>
    <sheetView tabSelected="1" workbookViewId="0">
      <selection activeCell="I3" sqref="I3"/>
    </sheetView>
  </sheetViews>
  <sheetFormatPr defaultColWidth="9" defaultRowHeight="13.5"/>
  <cols>
    <col min="1" max="1" width="1.5" style="1" customWidth="1"/>
    <col min="2" max="2" width="19.75" style="1" customWidth="1"/>
    <col min="3" max="3" width="24.5" style="1" customWidth="1"/>
    <col min="4" max="4" width="16.25" style="1" customWidth="1"/>
    <col min="5" max="5" width="3.125" style="2" customWidth="1"/>
    <col min="6" max="6" width="8.5" style="1" bestFit="1" customWidth="1"/>
    <col min="7" max="7" width="13.25" style="1" customWidth="1"/>
    <col min="8" max="8" width="8.5" style="1" bestFit="1" customWidth="1"/>
    <col min="9" max="10" width="13.25" style="1" customWidth="1"/>
    <col min="11" max="16384" width="9" style="1"/>
  </cols>
  <sheetData>
    <row r="1" spans="1:11" ht="17.25">
      <c r="A1" s="15"/>
      <c r="C1" s="16"/>
      <c r="I1" s="60">
        <v>42623</v>
      </c>
      <c r="J1" s="61"/>
      <c r="K1" s="61"/>
    </row>
    <row r="2" spans="1:11" ht="17.25">
      <c r="A2" s="15"/>
      <c r="E2" s="1"/>
      <c r="J2" s="1" t="s">
        <v>55</v>
      </c>
    </row>
    <row r="3" spans="1:11" ht="18" thickBot="1">
      <c r="A3" s="15"/>
      <c r="B3" s="42" t="s">
        <v>43</v>
      </c>
      <c r="C3" s="9" t="s">
        <v>67</v>
      </c>
      <c r="D3" s="9"/>
      <c r="E3" s="1"/>
      <c r="F3" s="2"/>
      <c r="H3" s="11" t="s">
        <v>68</v>
      </c>
      <c r="I3" s="10"/>
    </row>
    <row r="4" spans="1:11" ht="17.25">
      <c r="A4" s="15"/>
      <c r="B4" s="1" t="s">
        <v>0</v>
      </c>
      <c r="C4" s="12" t="s">
        <v>25</v>
      </c>
      <c r="E4" s="1"/>
      <c r="F4" s="2"/>
      <c r="G4" s="7" t="s">
        <v>15</v>
      </c>
      <c r="H4" s="11"/>
      <c r="I4" s="10"/>
      <c r="J4" s="2"/>
    </row>
    <row r="5" spans="1:11" ht="19.5" customHeight="1">
      <c r="A5" s="15"/>
      <c r="C5" s="47" t="s">
        <v>58</v>
      </c>
      <c r="D5" s="3" t="s">
        <v>36</v>
      </c>
      <c r="E5" s="4" t="s">
        <v>21</v>
      </c>
      <c r="F5" s="6" t="s">
        <v>22</v>
      </c>
      <c r="G5" s="17">
        <v>270</v>
      </c>
      <c r="H5" s="11"/>
      <c r="I5" s="10"/>
    </row>
    <row r="6" spans="1:11" ht="19.5" customHeight="1">
      <c r="A6" s="15"/>
      <c r="C6" s="47" t="s">
        <v>58</v>
      </c>
      <c r="D6" s="3" t="s">
        <v>1</v>
      </c>
      <c r="E6" s="4" t="s">
        <v>23</v>
      </c>
      <c r="F6" s="6" t="s">
        <v>22</v>
      </c>
      <c r="G6" s="17">
        <v>30</v>
      </c>
      <c r="H6" s="11"/>
      <c r="I6" s="10"/>
    </row>
    <row r="7" spans="1:11" ht="19.5" customHeight="1">
      <c r="A7" s="15"/>
      <c r="C7" s="16"/>
      <c r="D7" s="3" t="s">
        <v>7</v>
      </c>
      <c r="E7" s="4"/>
      <c r="F7" s="6" t="s">
        <v>9</v>
      </c>
      <c r="G7" s="18">
        <v>0.4</v>
      </c>
      <c r="H7" s="11"/>
      <c r="I7" s="10"/>
    </row>
    <row r="8" spans="1:11" ht="19.5" customHeight="1">
      <c r="A8" s="15"/>
      <c r="C8" s="16"/>
      <c r="D8" s="3" t="s">
        <v>8</v>
      </c>
      <c r="E8" s="4"/>
      <c r="F8" s="6" t="s">
        <v>9</v>
      </c>
      <c r="G8" s="18">
        <f>G6/G7</f>
        <v>75</v>
      </c>
      <c r="H8" s="11"/>
      <c r="I8" s="10"/>
    </row>
    <row r="9" spans="1:11" ht="19.5" customHeight="1">
      <c r="A9" s="15"/>
      <c r="C9" s="16"/>
      <c r="D9" s="3" t="s">
        <v>2</v>
      </c>
      <c r="E9" s="4" t="s">
        <v>26</v>
      </c>
      <c r="F9" s="6" t="s">
        <v>22</v>
      </c>
      <c r="G9" s="17"/>
      <c r="H9" s="11"/>
      <c r="I9" s="10"/>
    </row>
    <row r="10" spans="1:11" ht="19.5" customHeight="1" thickBot="1">
      <c r="A10" s="15"/>
      <c r="C10" s="16"/>
      <c r="D10" s="3" t="s">
        <v>13</v>
      </c>
      <c r="E10" s="4"/>
      <c r="F10" s="6" t="s">
        <v>22</v>
      </c>
      <c r="G10" s="19">
        <f>G5+G6+G9</f>
        <v>300</v>
      </c>
      <c r="H10" s="11"/>
      <c r="I10" s="10"/>
    </row>
    <row r="11" spans="1:11">
      <c r="B11" s="1" t="s">
        <v>14</v>
      </c>
      <c r="C11" s="12" t="s">
        <v>17</v>
      </c>
      <c r="G11" s="7" t="s">
        <v>16</v>
      </c>
    </row>
    <row r="12" spans="1:11" ht="17.25" customHeight="1">
      <c r="B12" s="5" t="s">
        <v>5</v>
      </c>
      <c r="C12" s="5" t="s">
        <v>3</v>
      </c>
      <c r="D12" s="5" t="s">
        <v>11</v>
      </c>
      <c r="E12" s="6"/>
      <c r="F12" s="6"/>
      <c r="G12" s="34" t="s">
        <v>20</v>
      </c>
      <c r="H12" s="33" t="s">
        <v>18</v>
      </c>
      <c r="I12" s="14" t="s">
        <v>28</v>
      </c>
      <c r="J12" s="14" t="s">
        <v>29</v>
      </c>
    </row>
    <row r="13" spans="1:11" ht="17.25" customHeight="1">
      <c r="B13" s="62" t="s">
        <v>32</v>
      </c>
      <c r="C13" s="64" t="s">
        <v>40</v>
      </c>
      <c r="D13" s="26" t="s">
        <v>37</v>
      </c>
      <c r="E13" s="29" t="s">
        <v>4</v>
      </c>
      <c r="F13" s="30"/>
      <c r="G13" s="31" t="s">
        <v>38</v>
      </c>
      <c r="H13" s="32" t="s">
        <v>27</v>
      </c>
      <c r="I13" s="27"/>
      <c r="J13" s="28" t="s">
        <v>39</v>
      </c>
      <c r="K13" s="20"/>
    </row>
    <row r="14" spans="1:11" ht="17.25" customHeight="1">
      <c r="B14" s="63"/>
      <c r="C14" s="65"/>
      <c r="D14" s="38" t="s">
        <v>48</v>
      </c>
      <c r="E14" s="39" t="s">
        <v>4</v>
      </c>
      <c r="F14" s="44">
        <f>ROUNDUP(G10*0.2/10,0)</f>
        <v>6</v>
      </c>
      <c r="G14" s="43">
        <f>F14</f>
        <v>6</v>
      </c>
      <c r="H14" s="33" t="s">
        <v>27</v>
      </c>
      <c r="I14" s="35"/>
      <c r="J14" s="22">
        <f>G14*I14</f>
        <v>0</v>
      </c>
      <c r="K14" s="48"/>
    </row>
    <row r="15" spans="1:11" ht="17.25" customHeight="1">
      <c r="B15" s="26" t="s">
        <v>54</v>
      </c>
      <c r="C15" s="13" t="s">
        <v>44</v>
      </c>
      <c r="D15" s="5" t="s">
        <v>45</v>
      </c>
      <c r="E15" s="6" t="s">
        <v>6</v>
      </c>
      <c r="F15" s="23">
        <f>SUM((G5)+(G8*0.2))*1.1/16</f>
        <v>19.59375</v>
      </c>
      <c r="G15" s="56">
        <f>ROUNDUP(F15,0)</f>
        <v>20</v>
      </c>
      <c r="H15" s="33" t="s">
        <v>24</v>
      </c>
      <c r="I15" s="21"/>
      <c r="J15" s="22">
        <f>G15*I15</f>
        <v>0</v>
      </c>
      <c r="K15" s="48"/>
    </row>
    <row r="16" spans="1:11" ht="17.25" customHeight="1">
      <c r="B16" s="5" t="s">
        <v>12</v>
      </c>
      <c r="C16" s="50" t="s">
        <v>41</v>
      </c>
      <c r="D16" s="51" t="s">
        <v>42</v>
      </c>
      <c r="E16" s="5" t="s">
        <v>4</v>
      </c>
      <c r="F16" s="23">
        <f>(G8*0.2+G15*17*0.2)/18</f>
        <v>4.6111111111111107</v>
      </c>
      <c r="G16" s="72">
        <f>ROUNDUP(SUM(F16:F18),0)</f>
        <v>27</v>
      </c>
      <c r="H16" s="33" t="s">
        <v>31</v>
      </c>
      <c r="I16" s="66"/>
      <c r="J16" s="66">
        <f>G16*I16</f>
        <v>0</v>
      </c>
      <c r="K16" s="49"/>
    </row>
    <row r="17" spans="2:11" ht="17.25" customHeight="1">
      <c r="B17" s="5" t="s">
        <v>66</v>
      </c>
      <c r="C17" s="52"/>
      <c r="D17" s="53"/>
      <c r="E17" s="5" t="s">
        <v>4</v>
      </c>
      <c r="F17" s="23">
        <f>(G6+G8*0.2)*0.8*1.1/18</f>
        <v>2.2000000000000002</v>
      </c>
      <c r="G17" s="73"/>
      <c r="H17" s="33" t="s">
        <v>59</v>
      </c>
      <c r="I17" s="67"/>
      <c r="J17" s="67"/>
      <c r="K17" s="49"/>
    </row>
    <row r="18" spans="2:11" ht="17.25" customHeight="1">
      <c r="B18" s="5" t="s">
        <v>62</v>
      </c>
      <c r="C18" s="54"/>
      <c r="D18" s="55"/>
      <c r="E18" s="5" t="s">
        <v>4</v>
      </c>
      <c r="F18" s="23">
        <f>G10*1.2/18</f>
        <v>20</v>
      </c>
      <c r="G18" s="74"/>
      <c r="H18" s="33" t="s">
        <v>60</v>
      </c>
      <c r="I18" s="68"/>
      <c r="J18" s="68"/>
      <c r="K18" s="49"/>
    </row>
    <row r="19" spans="2:11" ht="17.25" customHeight="1">
      <c r="B19" s="36" t="s">
        <v>46</v>
      </c>
      <c r="C19" s="13" t="s">
        <v>57</v>
      </c>
      <c r="D19" s="36" t="s">
        <v>47</v>
      </c>
      <c r="E19" s="6" t="s">
        <v>4</v>
      </c>
      <c r="F19" s="23">
        <f>SUM(G16)*18/23</f>
        <v>21.130434782608695</v>
      </c>
      <c r="G19" s="57">
        <f>ROUNDUP(F19,0)</f>
        <v>22</v>
      </c>
      <c r="H19" s="33"/>
      <c r="I19" s="37"/>
      <c r="J19" s="22">
        <f>G19*I19</f>
        <v>0</v>
      </c>
      <c r="K19" s="49"/>
    </row>
    <row r="20" spans="2:11" ht="17.25" customHeight="1">
      <c r="B20" s="5" t="s">
        <v>61</v>
      </c>
      <c r="C20" s="8" t="s">
        <v>56</v>
      </c>
      <c r="D20" s="5" t="s">
        <v>10</v>
      </c>
      <c r="E20" s="6" t="s">
        <v>6</v>
      </c>
      <c r="F20" s="23">
        <f>(G6+G8*0.2)/100</f>
        <v>0.45</v>
      </c>
      <c r="G20" s="58">
        <f>ROUNDUP(F20,0)</f>
        <v>1</v>
      </c>
      <c r="H20" s="33"/>
      <c r="I20" s="21"/>
      <c r="J20" s="22">
        <f>G20*I20</f>
        <v>0</v>
      </c>
      <c r="K20" s="49"/>
    </row>
    <row r="21" spans="2:11" ht="17.25" customHeight="1">
      <c r="B21" s="5" t="s">
        <v>63</v>
      </c>
      <c r="C21" s="8" t="s">
        <v>64</v>
      </c>
      <c r="D21" s="5" t="s">
        <v>10</v>
      </c>
      <c r="E21" s="6" t="s">
        <v>65</v>
      </c>
      <c r="F21" s="23">
        <f>(G8+G15*17)*1.1/100</f>
        <v>4.5650000000000004</v>
      </c>
      <c r="G21" s="58">
        <f>ROUNDUP(F21,0)</f>
        <v>5</v>
      </c>
      <c r="H21" s="33"/>
      <c r="I21" s="24"/>
      <c r="J21" s="22">
        <f>G21*I21</f>
        <v>0</v>
      </c>
      <c r="K21" s="49"/>
    </row>
    <row r="22" spans="2:11" ht="17.25" customHeight="1">
      <c r="B22" s="5" t="s">
        <v>49</v>
      </c>
      <c r="C22" s="8" t="s">
        <v>33</v>
      </c>
      <c r="D22" s="5" t="s">
        <v>34</v>
      </c>
      <c r="E22" s="5" t="s">
        <v>6</v>
      </c>
      <c r="F22" s="23">
        <f>G5/(1.5*50)</f>
        <v>3.6</v>
      </c>
      <c r="G22" s="58">
        <f>ROUNDUP(F22,0)</f>
        <v>4</v>
      </c>
      <c r="H22" s="33"/>
      <c r="I22" s="24"/>
      <c r="J22" s="22">
        <f>G22*I22</f>
        <v>0</v>
      </c>
      <c r="K22" s="49"/>
    </row>
    <row r="23" spans="2:11" ht="17.25" customHeight="1" thickBot="1">
      <c r="B23" s="40" t="s">
        <v>50</v>
      </c>
      <c r="C23" s="41" t="s">
        <v>51</v>
      </c>
      <c r="D23" s="40"/>
      <c r="E23" s="40" t="s">
        <v>52</v>
      </c>
      <c r="F23" s="45">
        <f>G6*12</f>
        <v>360</v>
      </c>
      <c r="G23" s="59">
        <f>ROUNDUP(F23,-3)</f>
        <v>1000</v>
      </c>
      <c r="H23" s="46" t="s">
        <v>53</v>
      </c>
      <c r="I23" s="24"/>
      <c r="J23" s="22">
        <f>G23*I23</f>
        <v>0</v>
      </c>
      <c r="K23" s="49"/>
    </row>
    <row r="24" spans="2:11" ht="17.25" customHeight="1">
      <c r="H24" s="70" t="s">
        <v>30</v>
      </c>
      <c r="I24" s="71"/>
      <c r="J24" s="22">
        <f>SUM(J13:J22)</f>
        <v>0</v>
      </c>
    </row>
    <row r="25" spans="2:11" ht="17.25" customHeight="1">
      <c r="H25" s="69" t="s">
        <v>35</v>
      </c>
      <c r="I25" s="69"/>
      <c r="J25" s="25">
        <f>J24/G10</f>
        <v>0</v>
      </c>
    </row>
    <row r="27" spans="2:11">
      <c r="C27" s="1" t="s">
        <v>19</v>
      </c>
    </row>
  </sheetData>
  <mergeCells count="8">
    <mergeCell ref="I1:K1"/>
    <mergeCell ref="B13:B14"/>
    <mergeCell ref="C13:C14"/>
    <mergeCell ref="J16:J18"/>
    <mergeCell ref="H25:I25"/>
    <mergeCell ref="H24:I24"/>
    <mergeCell ref="G16:G18"/>
    <mergeCell ref="I16:I18"/>
  </mergeCells>
  <phoneticPr fontId="2"/>
  <pageMargins left="0.59055118110236227" right="0.59055118110236227" top="0.98425196850393704" bottom="0.59055118110236227" header="0.51181102362204722" footer="0.51181102362204722"/>
  <pageSetup paperSize="8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N-20保護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05ナルファルトWP防水材料計算書</dc:title>
  <dc:creator>成瀬化学大阪営業所石原</dc:creator>
  <cp:lastModifiedBy>上野遥香</cp:lastModifiedBy>
  <cp:lastPrinted>2016-11-02T00:46:48Z</cp:lastPrinted>
  <dcterms:created xsi:type="dcterms:W3CDTF">1997-01-08T22:48:59Z</dcterms:created>
  <dcterms:modified xsi:type="dcterms:W3CDTF">2019-03-18T10:05:12Z</dcterms:modified>
</cp:coreProperties>
</file>