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Z-20露出(1)" sheetId="1" state="visible" r:id="rId2"/>
    <sheet name="NZ-20露出 (2)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<sst xmlns="http://schemas.openxmlformats.org/spreadsheetml/2006/main" count="262" uniqueCount="94">
  <si>
    <t xml:space="preserve">成瀬化学㈱</t>
  </si>
  <si>
    <t xml:space="preserve">ナルシートN複合防水</t>
  </si>
  <si>
    <t xml:space="preserve">屋根露出絶縁工法　　NZ-20-TP,-TS,-HP,-HS,-SP,-SS</t>
  </si>
  <si>
    <t xml:space="preserve">施工数量</t>
  </si>
  <si>
    <t xml:space="preserve">（Ⅰ欄色地枠に施工数量を入力してください）</t>
  </si>
  <si>
    <t xml:space="preserve">Ⅰ欄</t>
  </si>
  <si>
    <t xml:space="preserve">算入必須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</si>
  <si>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</si>
  <si>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</si>
  <si>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</si>
  <si>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</si>
  <si>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</si>
  <si>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</si>
  <si>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</si>
  <si>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</si>
  <si>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笠木天端</t>
  </si>
  <si>
    <t xml:space="preserve">③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</si>
  <si>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</si>
  <si>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</si>
  <si>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</si>
  <si>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</si>
  <si>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分類</t>
  </si>
  <si>
    <t xml:space="preserve">使用材料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</si>
  <si>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</si>
  <si>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</si>
  <si>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</si>
  <si>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</si>
  <si>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</si>
  <si>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</si>
  <si>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ﾌﾟﾗｲﾏｰ</t>
  </si>
  <si>
    <t xml:space="preserve">ナルファルトプライマー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</si>
  <si>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</si>
  <si>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</si>
  <si>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</si>
  <si>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</si>
  <si>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</si>
  <si>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いずれか選択</t>
  </si>
  <si>
    <t xml:space="preserve">10kg缶　(別売り）</t>
  </si>
  <si>
    <t xml:space="preserve">ナルシートN（密着）の切り分け方</t>
  </si>
  <si>
    <t xml:space="preserve">①幅20cmを2本と幅60cmを１本の3分割で算定しています。   60cm+20cm+20cm</t>
  </si>
  <si>
    <t xml:space="preserve">改質ｱｽﾌｧﾙﾄｼｰﾄ</t>
  </si>
  <si>
    <t xml:space="preserve">ナルシートN（密着）</t>
  </si>
  <si>
    <t xml:space="preserve">16ｍ巻</t>
  </si>
  <si>
    <t xml:space="preserve">巻</t>
  </si>
  <si>
    <t xml:space="preserve">1.1ｍ/ｍ</t>
  </si>
  <si>
    <t xml:space="preserve">ナルシートN（絶縁）</t>
  </si>
  <si>
    <t xml:space="preserve">16m巻</t>
  </si>
  <si>
    <t xml:space="preserve">増張り用</t>
  </si>
  <si>
    <t xml:space="preserve">ナルファルトWP</t>
  </si>
  <si>
    <t xml:space="preserve">18kgﾎﾟﾘﾍﾟｰﾙ缶</t>
  </si>
  <si>
    <t xml:space="preserve">0.2kg/m</t>
  </si>
  <si>
    <t xml:space="preserve">立上り不織布張り用</t>
  </si>
  <si>
    <t xml:space="preserve">0.8kg/㎡</t>
  </si>
  <si>
    <t xml:space="preserve">全面　上塗り防水用</t>
  </si>
  <si>
    <t xml:space="preserve">1.2kg/㎡</t>
  </si>
  <si>
    <t xml:space="preserve">(荷姿23kgの場合）</t>
  </si>
  <si>
    <t xml:space="preserve">ﾅﾙﾌｧﾙﾄWP（23kg）</t>
  </si>
  <si>
    <t xml:space="preserve">23kgﾎﾟﾘﾍﾟｰﾙ缶</t>
  </si>
  <si>
    <t xml:space="preserve">立上り　補強布</t>
  </si>
  <si>
    <t xml:space="preserve">不織布　　105ｃｍ幅</t>
  </si>
  <si>
    <t xml:space="preserve">100ｍ巻</t>
  </si>
  <si>
    <t xml:space="preserve">増張り用補強布</t>
  </si>
  <si>
    <t xml:space="preserve">不織布　　　20cm幅</t>
  </si>
  <si>
    <t xml:space="preserve">通常　軽歩行</t>
  </si>
  <si>
    <t xml:space="preserve">ナルファルトトップS</t>
  </si>
  <si>
    <t xml:space="preserve">20kg石油缶</t>
  </si>
  <si>
    <t xml:space="preserve">1.0kg/㎡</t>
  </si>
  <si>
    <t xml:space="preserve">通常　非歩行</t>
  </si>
  <si>
    <t xml:space="preserve">ナルファルトトップP</t>
  </si>
  <si>
    <t xml:space="preserve">15kg石油缶</t>
  </si>
  <si>
    <t xml:space="preserve">0.3kg/㎡</t>
  </si>
  <si>
    <t xml:space="preserve">高耐久Pトップ</t>
  </si>
  <si>
    <t xml:space="preserve">ﾅﾙﾌｧﾙﾄﾄｯﾌﾟ_ﾊｰﾄﾞP</t>
  </si>
  <si>
    <t xml:space="preserve">0.5kg/㎡</t>
  </si>
  <si>
    <t xml:space="preserve">高耐久Sトップ</t>
  </si>
  <si>
    <t xml:space="preserve">ﾅﾙﾌｧﾙﾄﾄｯﾌﾟ_ﾊｰﾄﾞS</t>
  </si>
  <si>
    <t xml:space="preserve">遮熱トップ　軽歩行</t>
  </si>
  <si>
    <t xml:space="preserve">ナルファルトトップー遮熱S</t>
  </si>
  <si>
    <t xml:space="preserve">遮熱トップ　非歩行</t>
  </si>
  <si>
    <t xml:space="preserve">ナルファルトトップー遮熱P</t>
  </si>
  <si>
    <t xml:space="preserve">高耐久遮熱</t>
  </si>
  <si>
    <t xml:space="preserve">16kg石油缶</t>
  </si>
  <si>
    <t xml:space="preserve">両方必要</t>
  </si>
  <si>
    <t xml:space="preserve">クールトップ＃300Si</t>
  </si>
  <si>
    <t xml:space="preserve">脱気筒</t>
  </si>
  <si>
    <t xml:space="preserve">ｽﾃﾝﾚｽ製</t>
  </si>
  <si>
    <t xml:space="preserve">断熱用</t>
  </si>
  <si>
    <t xml:space="preserve">ヶ</t>
  </si>
  <si>
    <t xml:space="preserve">取扱外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</si>
  <si>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</si>
  <si>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</si>
  <si>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</si>
  <si>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②幅50cmを2本の2分割。幅20㎝を5本の5分割で算定しています。  50cm+50cm, 20cm×５巻</t>
  </si>
  <si>
    <t xml:space="preserve">1.1㎡／㎡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</si>
</sst>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[$-411]#,##0;[RED]\-#,##0"/>
    <numFmt numFmtId="167" formatCode="[$-411]GGGE\年MM\月DD\日"/>
    <numFmt numFmtId="168" formatCode="0.00"/>
    <numFmt numFmtId="169" formatCode="0_ "/>
    <numFmt numFmtId="170" formatCode="0.0_ "/>
  </numFmts>
  <fonts count="13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2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3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5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5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5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8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2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23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5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5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  <cellStyle name="Excel Built-in Comma [0]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R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1" activeCellId="0" sqref="D31"/>
    </sheetView>
  </sheetViews>
  <sheetFormatPr defaultRowHeight="13.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19.75"/>
    <col collapsed="false" customWidth="true" hidden="false" outlineLevel="0" max="3" min="3" style="1" width="24.51"/>
    <col collapsed="false" customWidth="true" hidden="false" outlineLevel="0" max="4" min="4" style="1" width="16.26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false" hidden="false" outlineLevel="0" max="8" min="8" style="1" width="11.5"/>
    <col collapsed="false" customWidth="true" hidden="false" outlineLevel="0" max="10" min="9" style="1" width="13.26"/>
    <col collapsed="false" customWidth="true" hidden="false" outlineLevel="0" max="11" min="11" style="1" width="15.38"/>
    <col collapsed="false" customWidth="true" hidden="false" outlineLevel="0" max="1025" min="12" style="1" width="9"/>
  </cols>
  <sheetData>
    <row r="1" customFormat="false" ht="17.25" hidden="false" customHeight="false" outlineLevel="0" collapsed="false">
      <c r="A1" s="3"/>
      <c r="C1" s="4"/>
      <c r="I1" s="5" t="n">
        <v>42623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6" t="s">
        <v>1</v>
      </c>
      <c r="C3" s="7" t="s">
        <v>2</v>
      </c>
      <c r="D3" s="7"/>
      <c r="F3" s="2"/>
      <c r="H3" s="8"/>
      <c r="I3" s="9"/>
    </row>
    <row r="4" s="1" customFormat="true" ht="17.25" hidden="false" customHeight="false" outlineLevel="0" collapsed="false">
      <c r="A4" s="3"/>
      <c r="B4" s="1" t="s">
        <v>3</v>
      </c>
      <c r="C4" s="10" t="s">
        <v>4</v>
      </c>
      <c r="F4" s="2"/>
      <c r="G4" s="11" t="s">
        <v>5</v>
      </c>
      <c r="H4" s="8"/>
      <c r="I4" s="9"/>
    </row>
    <row r="5" customFormat="false" ht="19.5" hidden="false" customHeight="true" outlineLevel="0" collapsed="false">
      <c r="A5" s="3"/>
      <c r="C5" s="12" t="s">
        <v>6</v>
      </c>
      <c r="D5" s="13" t="s">
        <v>7</v>
      </c>
      <c r="E5" s="14" t="s">
        <v>8</v>
      </c>
      <c r="F5" s="15" t="s">
        <v>9</v>
      </c>
      <c r="G5" s="16" t="n">
        <v>1000</v>
      </c>
      <c r="H5" s="8"/>
      <c r="I5" s="9"/>
    </row>
    <row r="6" customFormat="false" ht="19.5" hidden="false" customHeight="true" outlineLevel="0" collapsed="false">
      <c r="A6" s="3"/>
      <c r="C6" s="12" t="s">
        <v>6</v>
      </c>
      <c r="D6" s="13" t="s">
        <v>10</v>
      </c>
      <c r="E6" s="14" t="s">
        <v>11</v>
      </c>
      <c r="F6" s="15" t="s">
        <v>9</v>
      </c>
      <c r="G6" s="16" t="n">
        <v>100</v>
      </c>
      <c r="H6" s="8"/>
      <c r="I6" s="9"/>
    </row>
    <row r="7" customFormat="false" ht="19.5" hidden="false" customHeight="true" outlineLevel="0" collapsed="false">
      <c r="A7" s="3"/>
      <c r="C7" s="17"/>
      <c r="D7" s="13" t="s">
        <v>12</v>
      </c>
      <c r="E7" s="14"/>
      <c r="F7" s="15" t="s">
        <v>13</v>
      </c>
      <c r="G7" s="18" t="n">
        <v>0.4</v>
      </c>
      <c r="H7" s="8"/>
      <c r="I7" s="9"/>
    </row>
    <row r="8" customFormat="false" ht="19.5" hidden="false" customHeight="true" outlineLevel="0" collapsed="false">
      <c r="A8" s="3"/>
      <c r="C8" s="12" t="s">
        <v>6</v>
      </c>
      <c r="D8" s="13" t="s">
        <v>14</v>
      </c>
      <c r="E8" s="14"/>
      <c r="F8" s="15" t="s">
        <v>13</v>
      </c>
      <c r="G8" s="18" t="n">
        <f aca="false">G6/G7</f>
        <v>250</v>
      </c>
      <c r="H8" s="8"/>
      <c r="I8" s="9"/>
    </row>
    <row r="9" customFormat="false" ht="19.5" hidden="false" customHeight="true" outlineLevel="0" collapsed="false">
      <c r="A9" s="3"/>
      <c r="C9" s="4"/>
      <c r="D9" s="13" t="s">
        <v>15</v>
      </c>
      <c r="E9" s="14" t="s">
        <v>16</v>
      </c>
      <c r="F9" s="15" t="s">
        <v>9</v>
      </c>
      <c r="G9" s="16"/>
      <c r="H9" s="8"/>
      <c r="I9" s="9"/>
    </row>
    <row r="10" customFormat="false" ht="19.5" hidden="false" customHeight="true" outlineLevel="0" collapsed="false">
      <c r="A10" s="3"/>
      <c r="C10" s="4"/>
      <c r="D10" s="13" t="s">
        <v>17</v>
      </c>
      <c r="E10" s="14"/>
      <c r="F10" s="15" t="s">
        <v>9</v>
      </c>
      <c r="G10" s="19" t="n">
        <f aca="false">G5+G6+G9</f>
        <v>1100</v>
      </c>
      <c r="H10" s="8"/>
      <c r="I10" s="9"/>
    </row>
    <row r="11" customFormat="false" ht="13.5" hidden="false" customHeight="false" outlineLevel="0" collapsed="false">
      <c r="B11" s="1" t="s">
        <v>18</v>
      </c>
      <c r="C11" s="10" t="s">
        <v>19</v>
      </c>
      <c r="G11" s="11" t="s">
        <v>20</v>
      </c>
      <c r="R11" s="9"/>
    </row>
    <row r="12" customFormat="false" ht="17.25" hidden="false" customHeight="true" outlineLevel="0" collapsed="false">
      <c r="B12" s="20" t="s">
        <v>21</v>
      </c>
      <c r="C12" s="20" t="s">
        <v>22</v>
      </c>
      <c r="D12" s="20" t="s">
        <v>23</v>
      </c>
      <c r="E12" s="15"/>
      <c r="F12" s="15"/>
      <c r="G12" s="21" t="s">
        <v>24</v>
      </c>
      <c r="H12" s="22" t="s">
        <v>25</v>
      </c>
      <c r="I12" s="23" t="s">
        <v>26</v>
      </c>
      <c r="J12" s="23" t="s">
        <v>27</v>
      </c>
      <c r="K12" s="20" t="s">
        <v>28</v>
      </c>
      <c r="R12" s="24"/>
    </row>
    <row r="13" customFormat="false" ht="17.25" hidden="false" customHeight="true" outlineLevel="0" collapsed="false">
      <c r="B13" s="20" t="s">
        <v>29</v>
      </c>
      <c r="C13" s="25" t="s">
        <v>30</v>
      </c>
      <c r="D13" s="20" t="s">
        <v>31</v>
      </c>
      <c r="E13" s="20" t="s">
        <v>32</v>
      </c>
      <c r="F13" s="26"/>
      <c r="G13" s="27" t="s">
        <v>33</v>
      </c>
      <c r="H13" s="22" t="s">
        <v>34</v>
      </c>
      <c r="I13" s="28"/>
      <c r="J13" s="29" t="s">
        <v>35</v>
      </c>
      <c r="K13" s="30" t="s">
        <v>36</v>
      </c>
    </row>
    <row r="14" customFormat="false" ht="17.25" hidden="false" customHeight="true" outlineLevel="0" collapsed="false">
      <c r="B14" s="20"/>
      <c r="C14" s="25"/>
      <c r="D14" s="31" t="s">
        <v>37</v>
      </c>
      <c r="E14" s="20" t="s">
        <v>32</v>
      </c>
      <c r="F14" s="32" t="n">
        <f aca="false">ROUNDUP(G10*0.2/10,0)</f>
        <v>22</v>
      </c>
      <c r="G14" s="33" t="n">
        <f aca="false">F14</f>
        <v>22</v>
      </c>
      <c r="H14" s="22" t="s">
        <v>34</v>
      </c>
      <c r="I14" s="34"/>
      <c r="J14" s="35" t="n">
        <f aca="false">G14*I14</f>
        <v>0</v>
      </c>
      <c r="K14" s="30"/>
      <c r="L14" s="36"/>
    </row>
    <row r="15" customFormat="false" ht="17.25" hidden="false" customHeight="true" outlineLevel="0" collapsed="false">
      <c r="B15" s="1" t="s">
        <v>38</v>
      </c>
      <c r="C15" s="37"/>
      <c r="D15" s="37"/>
      <c r="E15" s="37"/>
      <c r="F15" s="37"/>
      <c r="G15" s="37"/>
      <c r="H15" s="37"/>
      <c r="I15" s="37"/>
      <c r="J15" s="37"/>
      <c r="K15" s="37"/>
      <c r="L15" s="36"/>
    </row>
    <row r="16" customFormat="false" ht="17.25" hidden="false" customHeight="true" outlineLevel="0" collapsed="false">
      <c r="B16" s="38" t="s">
        <v>39</v>
      </c>
      <c r="C16" s="37"/>
      <c r="D16" s="39"/>
      <c r="E16" s="40"/>
      <c r="F16" s="41"/>
      <c r="G16" s="42"/>
      <c r="H16" s="2"/>
      <c r="I16" s="43"/>
      <c r="J16" s="44"/>
      <c r="K16" s="45"/>
      <c r="L16" s="36"/>
    </row>
    <row r="17" customFormat="false" ht="17.25" hidden="false" customHeight="true" outlineLevel="0" collapsed="false">
      <c r="B17" s="20" t="s">
        <v>40</v>
      </c>
      <c r="C17" s="46" t="s">
        <v>41</v>
      </c>
      <c r="D17" s="20" t="s">
        <v>42</v>
      </c>
      <c r="E17" s="20" t="s">
        <v>43</v>
      </c>
      <c r="F17" s="47" t="n">
        <f aca="false">($G$8/(15.9*1)+$G$8/(15.9*5))*1.1</f>
        <v>20.7547169811321</v>
      </c>
      <c r="G17" s="48" t="n">
        <f aca="false">ROUNDUP(F17,1)</f>
        <v>20.8</v>
      </c>
      <c r="H17" s="22" t="s">
        <v>44</v>
      </c>
      <c r="I17" s="34"/>
      <c r="J17" s="35" t="n">
        <f aca="false">G17*I17</f>
        <v>0</v>
      </c>
      <c r="K17" s="49"/>
      <c r="L17" s="36"/>
    </row>
    <row r="18" customFormat="false" ht="17.25" hidden="false" customHeight="true" outlineLevel="0" collapsed="false">
      <c r="B18" s="20"/>
      <c r="C18" s="25" t="s">
        <v>45</v>
      </c>
      <c r="D18" s="20" t="s">
        <v>46</v>
      </c>
      <c r="E18" s="20" t="s">
        <v>43</v>
      </c>
      <c r="F18" s="47" t="n">
        <f aca="false">($G$5-$G$8*0.5)/(15.9*0.9)*1.1</f>
        <v>67.2606568832984</v>
      </c>
      <c r="G18" s="50" t="n">
        <f aca="false">ROUNDUP(F18,1)</f>
        <v>67.3</v>
      </c>
      <c r="H18" s="22" t="s">
        <v>44</v>
      </c>
      <c r="I18" s="34"/>
      <c r="J18" s="35" t="n">
        <f aca="false">G18*I18</f>
        <v>0</v>
      </c>
      <c r="K18" s="49"/>
      <c r="L18" s="36"/>
    </row>
    <row r="19" customFormat="false" ht="17.25" hidden="false" customHeight="true" outlineLevel="0" collapsed="false">
      <c r="B19" s="20" t="s">
        <v>47</v>
      </c>
      <c r="C19" s="46" t="s">
        <v>48</v>
      </c>
      <c r="D19" s="20" t="s">
        <v>49</v>
      </c>
      <c r="E19" s="20" t="s">
        <v>32</v>
      </c>
      <c r="F19" s="47" t="n">
        <f aca="false">((G17*0.4)+F24*100*0.2)*1.1/18</f>
        <v>19.2513444444444</v>
      </c>
      <c r="G19" s="51" t="n">
        <f aca="false">ROUNDUP(SUM(F19:F21),1)</f>
        <v>107.3</v>
      </c>
      <c r="H19" s="22" t="s">
        <v>50</v>
      </c>
      <c r="I19" s="52"/>
      <c r="J19" s="52" t="n">
        <f aca="false">G19*I19</f>
        <v>0</v>
      </c>
      <c r="K19" s="20" t="s">
        <v>36</v>
      </c>
      <c r="L19" s="10"/>
      <c r="R19" s="9"/>
    </row>
    <row r="20" customFormat="false" ht="17.25" hidden="false" customHeight="true" outlineLevel="0" collapsed="false">
      <c r="B20" s="20" t="s">
        <v>51</v>
      </c>
      <c r="C20" s="46"/>
      <c r="D20" s="20"/>
      <c r="E20" s="20" t="s">
        <v>32</v>
      </c>
      <c r="F20" s="47" t="n">
        <f aca="false">(G6+G8*0.2)*1.1*0.8/18</f>
        <v>7.33333333333333</v>
      </c>
      <c r="G20" s="51"/>
      <c r="H20" s="22" t="s">
        <v>52</v>
      </c>
      <c r="I20" s="52"/>
      <c r="J20" s="52"/>
      <c r="K20" s="20"/>
      <c r="L20" s="10"/>
      <c r="R20" s="9"/>
    </row>
    <row r="21" customFormat="false" ht="17.25" hidden="false" customHeight="true" outlineLevel="0" collapsed="false">
      <c r="B21" s="20" t="s">
        <v>53</v>
      </c>
      <c r="C21" s="46"/>
      <c r="D21" s="20"/>
      <c r="E21" s="20" t="s">
        <v>32</v>
      </c>
      <c r="F21" s="47" t="n">
        <f aca="false">(G10*1.2)*1.1/18</f>
        <v>80.6666666666667</v>
      </c>
      <c r="G21" s="51"/>
      <c r="H21" s="53" t="s">
        <v>54</v>
      </c>
      <c r="I21" s="52"/>
      <c r="J21" s="52"/>
      <c r="K21" s="20"/>
      <c r="L21" s="10"/>
      <c r="R21" s="9"/>
    </row>
    <row r="22" customFormat="false" ht="17.25" hidden="false" customHeight="true" outlineLevel="0" collapsed="false">
      <c r="B22" s="31" t="s">
        <v>55</v>
      </c>
      <c r="C22" s="54" t="s">
        <v>56</v>
      </c>
      <c r="D22" s="55" t="s">
        <v>57</v>
      </c>
      <c r="E22" s="15" t="s">
        <v>32</v>
      </c>
      <c r="F22" s="47" t="n">
        <f aca="false">SUM(G19)*18/23</f>
        <v>83.9739130434782</v>
      </c>
      <c r="G22" s="56" t="n">
        <f aca="false">ROUNDUP(F22,0)</f>
        <v>84</v>
      </c>
      <c r="H22" s="22"/>
      <c r="I22" s="57"/>
      <c r="J22" s="35" t="n">
        <f aca="false">G22*I22</f>
        <v>0</v>
      </c>
      <c r="K22" s="20"/>
      <c r="L22" s="10"/>
    </row>
    <row r="23" customFormat="false" ht="17.25" hidden="false" customHeight="true" outlineLevel="0" collapsed="false">
      <c r="B23" s="20" t="s">
        <v>58</v>
      </c>
      <c r="C23" s="46" t="s">
        <v>59</v>
      </c>
      <c r="D23" s="20" t="s">
        <v>60</v>
      </c>
      <c r="E23" s="15" t="s">
        <v>43</v>
      </c>
      <c r="F23" s="47" t="n">
        <f aca="false">(G6+G8*0.2+G17*0.4)*1.1/100</f>
        <v>1.74152</v>
      </c>
      <c r="G23" s="50" t="n">
        <f aca="false">ROUNDUP(F23,1)</f>
        <v>1.8</v>
      </c>
      <c r="H23" s="22"/>
      <c r="I23" s="34"/>
      <c r="J23" s="35" t="n">
        <f aca="false">G23*I23</f>
        <v>0</v>
      </c>
      <c r="L23" s="10"/>
    </row>
    <row r="24" customFormat="false" ht="17.25" hidden="false" customHeight="true" outlineLevel="0" collapsed="false">
      <c r="B24" s="20" t="s">
        <v>61</v>
      </c>
      <c r="C24" s="46" t="s">
        <v>62</v>
      </c>
      <c r="D24" s="20" t="s">
        <v>60</v>
      </c>
      <c r="E24" s="15" t="s">
        <v>43</v>
      </c>
      <c r="F24" s="47" t="n">
        <f aca="false">($G$18*17+G8)*1.1/100</f>
        <v>15.3351</v>
      </c>
      <c r="G24" s="50" t="n">
        <f aca="false">ROUNDUP(F24,1)</f>
        <v>15.4</v>
      </c>
      <c r="H24" s="22"/>
      <c r="I24" s="34"/>
      <c r="J24" s="35" t="n">
        <f aca="false">G24*I24</f>
        <v>0</v>
      </c>
      <c r="L24" s="10"/>
    </row>
    <row r="25" s="1" customFormat="true" ht="17.25" hidden="false" customHeight="true" outlineLevel="0" collapsed="false">
      <c r="G25" s="49"/>
    </row>
    <row r="26" customFormat="false" ht="17.25" hidden="false" customHeight="true" outlineLevel="0" collapsed="false">
      <c r="B26" s="20" t="s">
        <v>63</v>
      </c>
      <c r="C26" s="46" t="s">
        <v>64</v>
      </c>
      <c r="D26" s="20" t="s">
        <v>65</v>
      </c>
      <c r="E26" s="15" t="s">
        <v>32</v>
      </c>
      <c r="F26" s="47" t="n">
        <f aca="false">G10*1/20</f>
        <v>55</v>
      </c>
      <c r="G26" s="58" t="n">
        <f aca="false">ROUNDUP(F26,0)</f>
        <v>55</v>
      </c>
      <c r="H26" s="22" t="s">
        <v>66</v>
      </c>
      <c r="I26" s="59"/>
      <c r="J26" s="35" t="n">
        <f aca="false">G26*I26</f>
        <v>0</v>
      </c>
      <c r="K26" s="20" t="s">
        <v>36</v>
      </c>
      <c r="L26" s="10"/>
    </row>
    <row r="27" customFormat="false" ht="17.25" hidden="false" customHeight="true" outlineLevel="0" collapsed="false">
      <c r="B27" s="20" t="s">
        <v>67</v>
      </c>
      <c r="C27" s="46" t="s">
        <v>68</v>
      </c>
      <c r="D27" s="20" t="s">
        <v>69</v>
      </c>
      <c r="E27" s="15" t="s">
        <v>32</v>
      </c>
      <c r="F27" s="47" t="n">
        <f aca="false">G10*0.3/15</f>
        <v>22</v>
      </c>
      <c r="G27" s="58" t="n">
        <f aca="false">ROUNDUP(F27,0)</f>
        <v>22</v>
      </c>
      <c r="H27" s="22" t="s">
        <v>70</v>
      </c>
      <c r="I27" s="59"/>
      <c r="J27" s="35" t="n">
        <f aca="false">G27*I27</f>
        <v>0</v>
      </c>
      <c r="K27" s="20"/>
      <c r="L27" s="10"/>
    </row>
    <row r="28" customFormat="false" ht="17.25" hidden="false" customHeight="true" outlineLevel="0" collapsed="false">
      <c r="B28" s="20" t="s">
        <v>71</v>
      </c>
      <c r="C28" s="46" t="s">
        <v>72</v>
      </c>
      <c r="D28" s="20" t="s">
        <v>65</v>
      </c>
      <c r="E28" s="15" t="s">
        <v>32</v>
      </c>
      <c r="F28" s="47" t="n">
        <f aca="false">G10*0.5/20</f>
        <v>27.5</v>
      </c>
      <c r="G28" s="58" t="n">
        <f aca="false">ROUNDUP(F28,0)</f>
        <v>28</v>
      </c>
      <c r="H28" s="22" t="s">
        <v>73</v>
      </c>
      <c r="I28" s="59"/>
      <c r="J28" s="35" t="n">
        <f aca="false">G28*I28</f>
        <v>0</v>
      </c>
      <c r="K28" s="20"/>
      <c r="L28" s="10"/>
    </row>
    <row r="29" customFormat="false" ht="17.25" hidden="false" customHeight="true" outlineLevel="0" collapsed="false">
      <c r="B29" s="20" t="s">
        <v>74</v>
      </c>
      <c r="C29" s="46" t="s">
        <v>75</v>
      </c>
      <c r="D29" s="20" t="s">
        <v>65</v>
      </c>
      <c r="E29" s="15" t="s">
        <v>32</v>
      </c>
      <c r="F29" s="47" t="n">
        <f aca="false">G10*0.8/20</f>
        <v>44</v>
      </c>
      <c r="G29" s="58" t="n">
        <f aca="false">ROUNDUP(F29,0)</f>
        <v>44</v>
      </c>
      <c r="H29" s="22" t="s">
        <v>52</v>
      </c>
      <c r="I29" s="59"/>
      <c r="J29" s="35" t="n">
        <f aca="false">G29*I29</f>
        <v>0</v>
      </c>
      <c r="K29" s="20"/>
      <c r="L29" s="10"/>
    </row>
    <row r="30" customFormat="false" ht="17.25" hidden="false" customHeight="true" outlineLevel="0" collapsed="false">
      <c r="B30" s="20" t="s">
        <v>76</v>
      </c>
      <c r="C30" s="46" t="s">
        <v>77</v>
      </c>
      <c r="D30" s="20" t="s">
        <v>65</v>
      </c>
      <c r="E30" s="15" t="s">
        <v>32</v>
      </c>
      <c r="F30" s="47" t="n">
        <f aca="false">G10/20</f>
        <v>55</v>
      </c>
      <c r="G30" s="58" t="n">
        <f aca="false">ROUNDUP(F30,0)</f>
        <v>55</v>
      </c>
      <c r="H30" s="22" t="s">
        <v>66</v>
      </c>
      <c r="I30" s="59"/>
      <c r="J30" s="35" t="n">
        <f aca="false">G30*I30</f>
        <v>0</v>
      </c>
      <c r="K30" s="20"/>
      <c r="L30" s="10"/>
    </row>
    <row r="31" customFormat="false" ht="17.25" hidden="false" customHeight="true" outlineLevel="0" collapsed="false">
      <c r="B31" s="20" t="s">
        <v>78</v>
      </c>
      <c r="C31" s="46" t="s">
        <v>79</v>
      </c>
      <c r="D31" s="20" t="s">
        <v>69</v>
      </c>
      <c r="E31" s="15" t="s">
        <v>32</v>
      </c>
      <c r="F31" s="60" t="n">
        <f aca="false">G10*0.5/15</f>
        <v>36.6666666666667</v>
      </c>
      <c r="G31" s="58" t="n">
        <f aca="false">ROUNDUP(F31,0)</f>
        <v>37</v>
      </c>
      <c r="H31" s="61" t="s">
        <v>73</v>
      </c>
      <c r="I31" s="59"/>
      <c r="J31" s="35" t="n">
        <f aca="false">G31*I31</f>
        <v>0</v>
      </c>
      <c r="K31" s="20"/>
      <c r="L31" s="10"/>
    </row>
    <row r="32" customFormat="false" ht="17.25" hidden="false" customHeight="true" outlineLevel="0" collapsed="false">
      <c r="B32" s="20" t="s">
        <v>80</v>
      </c>
      <c r="C32" s="46" t="s">
        <v>72</v>
      </c>
      <c r="D32" s="20" t="s">
        <v>81</v>
      </c>
      <c r="E32" s="15" t="s">
        <v>32</v>
      </c>
      <c r="F32" s="47" t="n">
        <f aca="false">G10*0.5/20</f>
        <v>27.5</v>
      </c>
      <c r="G32" s="58" t="n">
        <f aca="false">ROUNDUP(F32,0)</f>
        <v>28</v>
      </c>
      <c r="H32" s="22" t="s">
        <v>73</v>
      </c>
      <c r="I32" s="59"/>
      <c r="J32" s="62"/>
      <c r="K32" s="63" t="s">
        <v>82</v>
      </c>
      <c r="L32" s="10"/>
    </row>
    <row r="33" customFormat="false" ht="17.25" hidden="false" customHeight="true" outlineLevel="0" collapsed="false">
      <c r="B33" s="20"/>
      <c r="C33" s="46" t="s">
        <v>83</v>
      </c>
      <c r="D33" s="20" t="s">
        <v>81</v>
      </c>
      <c r="E33" s="15" t="s">
        <v>32</v>
      </c>
      <c r="F33" s="47" t="n">
        <f aca="false">G10*0.2/16</f>
        <v>13.75</v>
      </c>
      <c r="G33" s="58" t="n">
        <f aca="false">ROUNDUP(F33,0)</f>
        <v>14</v>
      </c>
      <c r="H33" s="22" t="s">
        <v>34</v>
      </c>
      <c r="I33" s="59"/>
      <c r="J33" s="62"/>
      <c r="K33" s="63"/>
      <c r="L33" s="10"/>
    </row>
    <row r="34" customFormat="false" ht="17.25" hidden="false" customHeight="true" outlineLevel="0" collapsed="false">
      <c r="B34" s="20" t="s">
        <v>84</v>
      </c>
      <c r="C34" s="46" t="s">
        <v>85</v>
      </c>
      <c r="D34" s="20" t="s">
        <v>86</v>
      </c>
      <c r="E34" s="15" t="s">
        <v>87</v>
      </c>
      <c r="F34" s="15" t="s">
        <v>88</v>
      </c>
      <c r="G34" s="64" t="n">
        <f aca="false">ROUNDUP(G5/80,0)</f>
        <v>13</v>
      </c>
      <c r="H34" s="65"/>
      <c r="I34" s="59"/>
      <c r="J34" s="35"/>
      <c r="K34" s="2"/>
      <c r="L34" s="10"/>
    </row>
    <row r="35" customFormat="false" ht="17.25" hidden="false" customHeight="true" outlineLevel="0" collapsed="false">
      <c r="H35" s="66" t="s">
        <v>89</v>
      </c>
      <c r="I35" s="66"/>
      <c r="J35" s="35" t="n">
        <f aca="false">SUM(J13:J34)</f>
        <v>0</v>
      </c>
      <c r="L35" s="10"/>
    </row>
    <row r="36" customFormat="false" ht="17.25" hidden="false" customHeight="true" outlineLevel="0" collapsed="false">
      <c r="H36" s="67" t="s">
        <v>90</v>
      </c>
      <c r="I36" s="67"/>
      <c r="J36" s="68" t="n">
        <f aca="false">J35/G10</f>
        <v>0</v>
      </c>
      <c r="L36" s="10"/>
    </row>
    <row r="37" customFormat="false" ht="13.5" hidden="false" customHeight="false" outlineLevel="0" collapsed="false">
      <c r="L37" s="10"/>
    </row>
    <row r="38" customFormat="false" ht="13.5" hidden="false" customHeight="false" outlineLevel="0" collapsed="false">
      <c r="B38" s="1" t="s">
        <v>91</v>
      </c>
      <c r="L38" s="10"/>
    </row>
  </sheetData>
  <mergeCells count="16">
    <mergeCell ref="I1:K1"/>
    <mergeCell ref="B13:B14"/>
    <mergeCell ref="C13:C14"/>
    <mergeCell ref="K13:K14"/>
    <mergeCell ref="B17:B18"/>
    <mergeCell ref="C19:C21"/>
    <mergeCell ref="D19:D21"/>
    <mergeCell ref="G19:G21"/>
    <mergeCell ref="I19:I21"/>
    <mergeCell ref="J19:J21"/>
    <mergeCell ref="K19:K22"/>
    <mergeCell ref="K26:K31"/>
    <mergeCell ref="B32:B33"/>
    <mergeCell ref="K32:K33"/>
    <mergeCell ref="H35:I35"/>
    <mergeCell ref="H36:I36"/>
  </mergeCells>
  <printOptions headings="false" gridLines="false" gridLinesSet="true" horizontalCentered="true" verticalCentered="false"/>
  <pageMargins left="0.590277777777778" right="0.590277777777778" top="0.690277777777778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R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1" activeCellId="0" sqref="G31"/>
    </sheetView>
  </sheetViews>
  <sheetFormatPr defaultRowHeight="13.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19.75"/>
    <col collapsed="false" customWidth="true" hidden="false" outlineLevel="0" max="3" min="3" style="1" width="24.51"/>
    <col collapsed="false" customWidth="true" hidden="false" outlineLevel="0" max="4" min="4" style="1" width="16.26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false" hidden="false" outlineLevel="0" max="8" min="8" style="1" width="11.5"/>
    <col collapsed="false" customWidth="true" hidden="false" outlineLevel="0" max="10" min="9" style="1" width="13.26"/>
    <col collapsed="false" customWidth="true" hidden="false" outlineLevel="0" max="11" min="11" style="1" width="15.38"/>
    <col collapsed="false" customWidth="true" hidden="false" outlineLevel="0" max="1025" min="12" style="1" width="9"/>
  </cols>
  <sheetData>
    <row r="1" customFormat="false" ht="17.25" hidden="false" customHeight="false" outlineLevel="0" collapsed="false">
      <c r="A1" s="3"/>
      <c r="C1" s="4"/>
      <c r="I1" s="5" t="n">
        <v>42623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6" t="s">
        <v>1</v>
      </c>
      <c r="C3" s="7" t="s">
        <v>2</v>
      </c>
      <c r="D3" s="7"/>
      <c r="F3" s="2"/>
      <c r="H3" s="8"/>
      <c r="I3" s="9"/>
    </row>
    <row r="4" s="1" customFormat="true" ht="17.25" hidden="false" customHeight="false" outlineLevel="0" collapsed="false">
      <c r="A4" s="3"/>
      <c r="B4" s="1" t="s">
        <v>3</v>
      </c>
      <c r="C4" s="10" t="s">
        <v>4</v>
      </c>
      <c r="F4" s="2"/>
      <c r="G4" s="11" t="s">
        <v>5</v>
      </c>
      <c r="H4" s="8"/>
      <c r="I4" s="9"/>
    </row>
    <row r="5" customFormat="false" ht="19.5" hidden="false" customHeight="true" outlineLevel="0" collapsed="false">
      <c r="A5" s="3"/>
      <c r="C5" s="12" t="s">
        <v>6</v>
      </c>
      <c r="D5" s="13" t="s">
        <v>7</v>
      </c>
      <c r="E5" s="14" t="s">
        <v>8</v>
      </c>
      <c r="F5" s="15" t="s">
        <v>9</v>
      </c>
      <c r="G5" s="16" t="n">
        <v>1000</v>
      </c>
      <c r="H5" s="8"/>
      <c r="I5" s="9"/>
    </row>
    <row r="6" customFormat="false" ht="19.5" hidden="false" customHeight="true" outlineLevel="0" collapsed="false">
      <c r="A6" s="3"/>
      <c r="C6" s="12" t="s">
        <v>6</v>
      </c>
      <c r="D6" s="13" t="s">
        <v>10</v>
      </c>
      <c r="E6" s="14" t="s">
        <v>11</v>
      </c>
      <c r="F6" s="15" t="s">
        <v>9</v>
      </c>
      <c r="G6" s="16" t="n">
        <v>100</v>
      </c>
      <c r="H6" s="8"/>
      <c r="I6" s="9"/>
    </row>
    <row r="7" customFormat="false" ht="19.5" hidden="false" customHeight="true" outlineLevel="0" collapsed="false">
      <c r="A7" s="3"/>
      <c r="C7" s="17"/>
      <c r="D7" s="13" t="s">
        <v>12</v>
      </c>
      <c r="E7" s="14"/>
      <c r="F7" s="15" t="s">
        <v>13</v>
      </c>
      <c r="G7" s="18" t="n">
        <v>0.4</v>
      </c>
      <c r="H7" s="8"/>
      <c r="I7" s="9"/>
    </row>
    <row r="8" customFormat="false" ht="19.5" hidden="false" customHeight="true" outlineLevel="0" collapsed="false">
      <c r="A8" s="3"/>
      <c r="C8" s="12" t="s">
        <v>6</v>
      </c>
      <c r="D8" s="13" t="s">
        <v>14</v>
      </c>
      <c r="E8" s="14"/>
      <c r="F8" s="15" t="s">
        <v>13</v>
      </c>
      <c r="G8" s="18" t="n">
        <f aca="false">G6/G7</f>
        <v>250</v>
      </c>
      <c r="H8" s="8"/>
      <c r="I8" s="9"/>
    </row>
    <row r="9" customFormat="false" ht="19.5" hidden="false" customHeight="true" outlineLevel="0" collapsed="false">
      <c r="A9" s="3"/>
      <c r="C9" s="4"/>
      <c r="D9" s="13" t="s">
        <v>15</v>
      </c>
      <c r="E9" s="14" t="s">
        <v>16</v>
      </c>
      <c r="F9" s="15" t="s">
        <v>9</v>
      </c>
      <c r="G9" s="16"/>
      <c r="H9" s="8"/>
      <c r="I9" s="9"/>
    </row>
    <row r="10" customFormat="false" ht="19.5" hidden="false" customHeight="true" outlineLevel="0" collapsed="false">
      <c r="A10" s="3"/>
      <c r="C10" s="4"/>
      <c r="D10" s="13" t="s">
        <v>17</v>
      </c>
      <c r="E10" s="14"/>
      <c r="F10" s="15" t="s">
        <v>9</v>
      </c>
      <c r="G10" s="19" t="n">
        <f aca="false">G5+G6+G9</f>
        <v>1100</v>
      </c>
      <c r="H10" s="8"/>
      <c r="I10" s="9"/>
    </row>
    <row r="11" customFormat="false" ht="13.5" hidden="false" customHeight="false" outlineLevel="0" collapsed="false">
      <c r="B11" s="1" t="s">
        <v>18</v>
      </c>
      <c r="C11" s="10" t="s">
        <v>19</v>
      </c>
      <c r="G11" s="11" t="s">
        <v>20</v>
      </c>
      <c r="R11" s="9"/>
    </row>
    <row r="12" customFormat="false" ht="17.25" hidden="false" customHeight="true" outlineLevel="0" collapsed="false">
      <c r="B12" s="20" t="s">
        <v>21</v>
      </c>
      <c r="C12" s="20" t="s">
        <v>22</v>
      </c>
      <c r="D12" s="20" t="s">
        <v>23</v>
      </c>
      <c r="E12" s="15"/>
      <c r="F12" s="15"/>
      <c r="G12" s="21" t="s">
        <v>24</v>
      </c>
      <c r="H12" s="22" t="s">
        <v>25</v>
      </c>
      <c r="I12" s="23" t="s">
        <v>26</v>
      </c>
      <c r="J12" s="23" t="s">
        <v>27</v>
      </c>
      <c r="K12" s="20" t="s">
        <v>28</v>
      </c>
      <c r="R12" s="24"/>
    </row>
    <row r="13" customFormat="false" ht="17.25" hidden="false" customHeight="true" outlineLevel="0" collapsed="false">
      <c r="B13" s="20" t="s">
        <v>29</v>
      </c>
      <c r="C13" s="25" t="s">
        <v>30</v>
      </c>
      <c r="D13" s="69" t="s">
        <v>31</v>
      </c>
      <c r="E13" s="70" t="s">
        <v>32</v>
      </c>
      <c r="F13" s="71"/>
      <c r="G13" s="72" t="s">
        <v>33</v>
      </c>
      <c r="H13" s="73" t="s">
        <v>34</v>
      </c>
      <c r="I13" s="74"/>
      <c r="J13" s="75" t="s">
        <v>35</v>
      </c>
      <c r="K13" s="30" t="s">
        <v>36</v>
      </c>
    </row>
    <row r="14" customFormat="false" ht="17.25" hidden="false" customHeight="true" outlineLevel="0" collapsed="false">
      <c r="B14" s="20"/>
      <c r="C14" s="25"/>
      <c r="D14" s="31" t="s">
        <v>37</v>
      </c>
      <c r="E14" s="20" t="s">
        <v>32</v>
      </c>
      <c r="F14" s="32" t="n">
        <f aca="false">ROUNDUP(G10*0.2/10,0)</f>
        <v>22</v>
      </c>
      <c r="G14" s="33" t="n">
        <f aca="false">F14</f>
        <v>22</v>
      </c>
      <c r="H14" s="22" t="s">
        <v>34</v>
      </c>
      <c r="I14" s="34"/>
      <c r="J14" s="35" t="n">
        <f aca="false">G14*I14</f>
        <v>0</v>
      </c>
      <c r="K14" s="30"/>
      <c r="L14" s="36"/>
    </row>
    <row r="15" customFormat="false" ht="17.25" hidden="false" customHeight="true" outlineLevel="0" collapsed="false">
      <c r="B15" s="1" t="s">
        <v>38</v>
      </c>
      <c r="C15" s="37"/>
      <c r="D15" s="37"/>
      <c r="E15" s="37"/>
      <c r="F15" s="37"/>
      <c r="G15" s="37"/>
      <c r="H15" s="37"/>
      <c r="I15" s="37"/>
      <c r="J15" s="37"/>
      <c r="K15" s="37"/>
      <c r="L15" s="36"/>
    </row>
    <row r="16" customFormat="false" ht="17.25" hidden="false" customHeight="true" outlineLevel="0" collapsed="false">
      <c r="B16" s="38" t="s">
        <v>92</v>
      </c>
      <c r="C16" s="37"/>
      <c r="D16" s="40"/>
      <c r="E16" s="40"/>
      <c r="F16" s="76"/>
      <c r="G16" s="77"/>
      <c r="H16" s="40"/>
      <c r="I16" s="43"/>
      <c r="J16" s="44"/>
      <c r="K16" s="49"/>
      <c r="L16" s="36"/>
    </row>
    <row r="17" customFormat="false" ht="17.25" hidden="false" customHeight="true" outlineLevel="0" collapsed="false">
      <c r="B17" s="20" t="s">
        <v>40</v>
      </c>
      <c r="C17" s="46" t="s">
        <v>41</v>
      </c>
      <c r="D17" s="20" t="s">
        <v>42</v>
      </c>
      <c r="E17" s="20" t="s">
        <v>43</v>
      </c>
      <c r="F17" s="47" t="n">
        <f aca="false">($G$8/(15.9*2)+$G$8/(15.9*5))*1.1</f>
        <v>12.1069182389937</v>
      </c>
      <c r="G17" s="78" t="n">
        <f aca="false">ROUNDUP(F17,1)</f>
        <v>12.2</v>
      </c>
      <c r="H17" s="22" t="s">
        <v>44</v>
      </c>
      <c r="I17" s="34"/>
      <c r="J17" s="35" t="n">
        <f aca="false">G17*I17</f>
        <v>0</v>
      </c>
      <c r="K17" s="79"/>
      <c r="L17" s="36"/>
    </row>
    <row r="18" customFormat="false" ht="17.25" hidden="false" customHeight="true" outlineLevel="0" collapsed="false">
      <c r="B18" s="20"/>
      <c r="C18" s="25" t="s">
        <v>45</v>
      </c>
      <c r="D18" s="20" t="s">
        <v>46</v>
      </c>
      <c r="E18" s="20" t="s">
        <v>43</v>
      </c>
      <c r="F18" s="47" t="n">
        <f aca="false">($G$5-$G$8*0.5)/(15.9*0.9)*1.1</f>
        <v>67.2606568832984</v>
      </c>
      <c r="G18" s="80" t="n">
        <f aca="false">ROUNDUP(F18,1)</f>
        <v>67.3</v>
      </c>
      <c r="H18" s="22" t="s">
        <v>44</v>
      </c>
      <c r="I18" s="34"/>
      <c r="J18" s="35" t="n">
        <f aca="false">G18*I18</f>
        <v>0</v>
      </c>
      <c r="K18" s="79"/>
      <c r="L18" s="36"/>
    </row>
    <row r="19" customFormat="false" ht="17.25" hidden="false" customHeight="true" outlineLevel="0" collapsed="false">
      <c r="B19" s="20" t="s">
        <v>47</v>
      </c>
      <c r="C19" s="46" t="s">
        <v>48</v>
      </c>
      <c r="D19" s="20" t="s">
        <v>49</v>
      </c>
      <c r="E19" s="20" t="s">
        <v>32</v>
      </c>
      <c r="F19" s="47" t="n">
        <f aca="false">((G17*0.4)+F24*100*0.2)*1.1/18</f>
        <v>19.0411222222222</v>
      </c>
      <c r="G19" s="50" t="n">
        <f aca="false">ROUNDUP(SUM(F19:F21),1)</f>
        <v>107.1</v>
      </c>
      <c r="H19" s="22" t="s">
        <v>50</v>
      </c>
      <c r="I19" s="34"/>
      <c r="J19" s="34" t="n">
        <f aca="false">G19*I19</f>
        <v>0</v>
      </c>
      <c r="K19" s="20" t="s">
        <v>36</v>
      </c>
      <c r="L19" s="10"/>
      <c r="Q19" s="9"/>
    </row>
    <row r="20" customFormat="false" ht="17.25" hidden="false" customHeight="true" outlineLevel="0" collapsed="false">
      <c r="B20" s="20" t="s">
        <v>51</v>
      </c>
      <c r="C20" s="46"/>
      <c r="D20" s="20"/>
      <c r="E20" s="20" t="s">
        <v>32</v>
      </c>
      <c r="F20" s="47" t="n">
        <f aca="false">(G6+G8*0.2)*1.1*0.8/18</f>
        <v>7.33333333333333</v>
      </c>
      <c r="G20" s="50"/>
      <c r="H20" s="22" t="s">
        <v>52</v>
      </c>
      <c r="I20" s="34"/>
      <c r="J20" s="34"/>
      <c r="K20" s="20"/>
      <c r="L20" s="10"/>
      <c r="Q20" s="9"/>
    </row>
    <row r="21" customFormat="false" ht="17.25" hidden="false" customHeight="true" outlineLevel="0" collapsed="false">
      <c r="B21" s="20" t="s">
        <v>53</v>
      </c>
      <c r="C21" s="46"/>
      <c r="D21" s="20"/>
      <c r="E21" s="20" t="s">
        <v>32</v>
      </c>
      <c r="F21" s="47" t="n">
        <f aca="false">(G10*1.2)*1.1/18</f>
        <v>80.6666666666667</v>
      </c>
      <c r="G21" s="50"/>
      <c r="H21" s="53" t="s">
        <v>54</v>
      </c>
      <c r="I21" s="34"/>
      <c r="J21" s="34"/>
      <c r="K21" s="20"/>
      <c r="L21" s="81"/>
      <c r="R21" s="9"/>
    </row>
    <row r="22" customFormat="false" ht="17.25" hidden="false" customHeight="true" outlineLevel="0" collapsed="false">
      <c r="B22" s="31" t="s">
        <v>55</v>
      </c>
      <c r="C22" s="54" t="s">
        <v>56</v>
      </c>
      <c r="D22" s="55" t="s">
        <v>57</v>
      </c>
      <c r="E22" s="15" t="s">
        <v>32</v>
      </c>
      <c r="F22" s="47" t="n">
        <f aca="false">SUM(G19)*18/23</f>
        <v>83.8173913043478</v>
      </c>
      <c r="G22" s="56" t="n">
        <f aca="false">ROUNDUP(F22,0)</f>
        <v>84</v>
      </c>
      <c r="H22" s="22"/>
      <c r="I22" s="57"/>
      <c r="J22" s="35" t="n">
        <f aca="false">G22*I22</f>
        <v>0</v>
      </c>
      <c r="K22" s="20"/>
      <c r="L22" s="10"/>
    </row>
    <row r="23" customFormat="false" ht="17.25" hidden="false" customHeight="true" outlineLevel="0" collapsed="false">
      <c r="B23" s="20" t="s">
        <v>58</v>
      </c>
      <c r="C23" s="46" t="s">
        <v>59</v>
      </c>
      <c r="D23" s="20" t="s">
        <v>60</v>
      </c>
      <c r="E23" s="15" t="s">
        <v>43</v>
      </c>
      <c r="F23" s="47" t="n">
        <f aca="false">(G6+G8*0.2+G17*0.4)*1.1/100</f>
        <v>1.70368</v>
      </c>
      <c r="G23" s="50" t="n">
        <f aca="false">ROUNDUP(F23,1)</f>
        <v>1.8</v>
      </c>
      <c r="H23" s="22" t="s">
        <v>93</v>
      </c>
      <c r="I23" s="34"/>
      <c r="J23" s="35" t="n">
        <f aca="false">G23*I23</f>
        <v>0</v>
      </c>
      <c r="L23" s="10"/>
    </row>
    <row r="24" customFormat="false" ht="17.25" hidden="false" customHeight="true" outlineLevel="0" collapsed="false">
      <c r="B24" s="20" t="s">
        <v>61</v>
      </c>
      <c r="C24" s="46" t="s">
        <v>62</v>
      </c>
      <c r="D24" s="20" t="s">
        <v>60</v>
      </c>
      <c r="E24" s="15" t="s">
        <v>43</v>
      </c>
      <c r="F24" s="47" t="n">
        <f aca="false">($G$18*17+G8)*1.1/100</f>
        <v>15.3351</v>
      </c>
      <c r="G24" s="50" t="n">
        <f aca="false">ROUNDUP(F24,1)</f>
        <v>15.4</v>
      </c>
      <c r="H24" s="22" t="s">
        <v>44</v>
      </c>
      <c r="I24" s="34"/>
      <c r="J24" s="35" t="n">
        <f aca="false">G24*I24</f>
        <v>0</v>
      </c>
      <c r="L24" s="10"/>
    </row>
    <row r="25" s="1" customFormat="true" ht="17.25" hidden="false" customHeight="true" outlineLevel="0" collapsed="false">
      <c r="G25" s="49"/>
    </row>
    <row r="26" customFormat="false" ht="17.25" hidden="false" customHeight="true" outlineLevel="0" collapsed="false">
      <c r="B26" s="20" t="s">
        <v>63</v>
      </c>
      <c r="C26" s="46" t="s">
        <v>64</v>
      </c>
      <c r="D26" s="20" t="s">
        <v>65</v>
      </c>
      <c r="E26" s="15" t="s">
        <v>32</v>
      </c>
      <c r="F26" s="47" t="n">
        <f aca="false">G10*1/20</f>
        <v>55</v>
      </c>
      <c r="G26" s="58" t="n">
        <f aca="false">ROUNDUP(F26,0)</f>
        <v>55</v>
      </c>
      <c r="H26" s="22" t="s">
        <v>66</v>
      </c>
      <c r="I26" s="59"/>
      <c r="J26" s="35" t="n">
        <f aca="false">G26*I26</f>
        <v>0</v>
      </c>
      <c r="K26" s="20" t="s">
        <v>36</v>
      </c>
      <c r="L26" s="10"/>
    </row>
    <row r="27" customFormat="false" ht="17.25" hidden="false" customHeight="true" outlineLevel="0" collapsed="false">
      <c r="B27" s="20" t="s">
        <v>67</v>
      </c>
      <c r="C27" s="46" t="s">
        <v>68</v>
      </c>
      <c r="D27" s="20" t="s">
        <v>69</v>
      </c>
      <c r="E27" s="15" t="s">
        <v>32</v>
      </c>
      <c r="F27" s="47" t="n">
        <f aca="false">G10*0.3/15</f>
        <v>22</v>
      </c>
      <c r="G27" s="58" t="n">
        <f aca="false">ROUNDUP(F27,0)</f>
        <v>22</v>
      </c>
      <c r="H27" s="22" t="s">
        <v>70</v>
      </c>
      <c r="I27" s="59"/>
      <c r="J27" s="35" t="n">
        <f aca="false">G27*I27</f>
        <v>0</v>
      </c>
      <c r="K27" s="20"/>
      <c r="L27" s="10"/>
    </row>
    <row r="28" customFormat="false" ht="17.25" hidden="false" customHeight="true" outlineLevel="0" collapsed="false">
      <c r="B28" s="20" t="s">
        <v>71</v>
      </c>
      <c r="C28" s="46" t="s">
        <v>72</v>
      </c>
      <c r="D28" s="20" t="s">
        <v>65</v>
      </c>
      <c r="E28" s="15" t="s">
        <v>32</v>
      </c>
      <c r="F28" s="47" t="n">
        <f aca="false">G10*0.5/20</f>
        <v>27.5</v>
      </c>
      <c r="G28" s="58" t="n">
        <f aca="false">ROUNDUP(F28,0)</f>
        <v>28</v>
      </c>
      <c r="H28" s="22" t="s">
        <v>73</v>
      </c>
      <c r="I28" s="59"/>
      <c r="J28" s="35" t="n">
        <f aca="false">G28*I28</f>
        <v>0</v>
      </c>
      <c r="K28" s="20"/>
      <c r="L28" s="10"/>
    </row>
    <row r="29" customFormat="false" ht="17.25" hidden="false" customHeight="true" outlineLevel="0" collapsed="false">
      <c r="B29" s="20" t="s">
        <v>74</v>
      </c>
      <c r="C29" s="46" t="s">
        <v>75</v>
      </c>
      <c r="D29" s="20" t="s">
        <v>65</v>
      </c>
      <c r="E29" s="15" t="s">
        <v>32</v>
      </c>
      <c r="F29" s="47" t="n">
        <f aca="false">G10*0.8/20</f>
        <v>44</v>
      </c>
      <c r="G29" s="58" t="n">
        <f aca="false">ROUNDUP(F29,0)</f>
        <v>44</v>
      </c>
      <c r="H29" s="22" t="s">
        <v>52</v>
      </c>
      <c r="I29" s="59"/>
      <c r="J29" s="35" t="n">
        <f aca="false">G29*I29</f>
        <v>0</v>
      </c>
      <c r="K29" s="20"/>
      <c r="L29" s="10"/>
    </row>
    <row r="30" customFormat="false" ht="17.25" hidden="false" customHeight="true" outlineLevel="0" collapsed="false">
      <c r="B30" s="20" t="s">
        <v>76</v>
      </c>
      <c r="C30" s="46" t="s">
        <v>77</v>
      </c>
      <c r="D30" s="20" t="s">
        <v>65</v>
      </c>
      <c r="E30" s="15" t="s">
        <v>32</v>
      </c>
      <c r="F30" s="47" t="n">
        <f aca="false">G10/20</f>
        <v>55</v>
      </c>
      <c r="G30" s="58" t="n">
        <f aca="false">ROUNDUP(F30,0)</f>
        <v>55</v>
      </c>
      <c r="H30" s="22" t="s">
        <v>66</v>
      </c>
      <c r="I30" s="59"/>
      <c r="J30" s="35" t="n">
        <f aca="false">G30*I30</f>
        <v>0</v>
      </c>
      <c r="K30" s="20"/>
      <c r="L30" s="10"/>
    </row>
    <row r="31" customFormat="false" ht="17.25" hidden="false" customHeight="true" outlineLevel="0" collapsed="false">
      <c r="B31" s="20" t="s">
        <v>78</v>
      </c>
      <c r="C31" s="46" t="s">
        <v>79</v>
      </c>
      <c r="D31" s="20" t="s">
        <v>69</v>
      </c>
      <c r="E31" s="15" t="s">
        <v>32</v>
      </c>
      <c r="F31" s="60" t="n">
        <f aca="false">G10*0.5/15</f>
        <v>36.6666666666667</v>
      </c>
      <c r="G31" s="58" t="n">
        <f aca="false">ROUNDUP(F31,0)</f>
        <v>37</v>
      </c>
      <c r="H31" s="61" t="s">
        <v>73</v>
      </c>
      <c r="I31" s="59"/>
      <c r="J31" s="35" t="n">
        <f aca="false">G31*I31</f>
        <v>0</v>
      </c>
      <c r="K31" s="20"/>
      <c r="L31" s="10"/>
    </row>
    <row r="32" customFormat="false" ht="17.25" hidden="false" customHeight="true" outlineLevel="0" collapsed="false">
      <c r="B32" s="20" t="s">
        <v>80</v>
      </c>
      <c r="C32" s="46" t="s">
        <v>72</v>
      </c>
      <c r="D32" s="20" t="s">
        <v>81</v>
      </c>
      <c r="E32" s="15" t="s">
        <v>32</v>
      </c>
      <c r="F32" s="47" t="n">
        <f aca="false">G10*0.5/20</f>
        <v>27.5</v>
      </c>
      <c r="G32" s="58" t="n">
        <f aca="false">ROUNDUP(F32,0)</f>
        <v>28</v>
      </c>
      <c r="H32" s="22" t="s">
        <v>73</v>
      </c>
      <c r="I32" s="59"/>
      <c r="J32" s="62"/>
      <c r="K32" s="63" t="s">
        <v>82</v>
      </c>
      <c r="L32" s="10"/>
    </row>
    <row r="33" customFormat="false" ht="17.25" hidden="false" customHeight="true" outlineLevel="0" collapsed="false">
      <c r="B33" s="20"/>
      <c r="C33" s="46" t="s">
        <v>83</v>
      </c>
      <c r="D33" s="20" t="s">
        <v>81</v>
      </c>
      <c r="E33" s="15" t="s">
        <v>32</v>
      </c>
      <c r="F33" s="47" t="n">
        <f aca="false">G10*0.2/16</f>
        <v>13.75</v>
      </c>
      <c r="G33" s="58" t="n">
        <f aca="false">ROUNDUP(F33,0)</f>
        <v>14</v>
      </c>
      <c r="H33" s="22" t="s">
        <v>34</v>
      </c>
      <c r="I33" s="59"/>
      <c r="J33" s="62"/>
      <c r="K33" s="63"/>
      <c r="L33" s="10"/>
    </row>
    <row r="34" customFormat="false" ht="17.25" hidden="false" customHeight="true" outlineLevel="0" collapsed="false">
      <c r="B34" s="20" t="s">
        <v>84</v>
      </c>
      <c r="C34" s="46" t="s">
        <v>85</v>
      </c>
      <c r="D34" s="20" t="s">
        <v>86</v>
      </c>
      <c r="E34" s="15" t="s">
        <v>87</v>
      </c>
      <c r="F34" s="15" t="s">
        <v>88</v>
      </c>
      <c r="G34" s="64" t="n">
        <f aca="false">ROUNDUP(G5/80,0)</f>
        <v>13</v>
      </c>
      <c r="H34" s="65"/>
      <c r="I34" s="59"/>
      <c r="J34" s="35"/>
      <c r="K34" s="2"/>
      <c r="L34" s="10"/>
    </row>
    <row r="35" customFormat="false" ht="17.25" hidden="false" customHeight="true" outlineLevel="0" collapsed="false">
      <c r="H35" s="66" t="s">
        <v>89</v>
      </c>
      <c r="I35" s="66"/>
      <c r="J35" s="35" t="n">
        <f aca="false">SUM(J13:J34)</f>
        <v>0</v>
      </c>
      <c r="L35" s="10"/>
    </row>
    <row r="36" customFormat="false" ht="17.25" hidden="false" customHeight="true" outlineLevel="0" collapsed="false">
      <c r="H36" s="67" t="s">
        <v>90</v>
      </c>
      <c r="I36" s="67"/>
      <c r="J36" s="68" t="n">
        <f aca="false">J35/G10</f>
        <v>0</v>
      </c>
      <c r="L36" s="10"/>
    </row>
    <row r="37" customFormat="false" ht="13.5" hidden="false" customHeight="false" outlineLevel="0" collapsed="false">
      <c r="L37" s="10"/>
    </row>
    <row r="38" customFormat="false" ht="13.5" hidden="false" customHeight="false" outlineLevel="0" collapsed="false">
      <c r="B38" s="1" t="s">
        <v>91</v>
      </c>
      <c r="L38" s="82"/>
    </row>
  </sheetData>
  <mergeCells count="16">
    <mergeCell ref="I1:K1"/>
    <mergeCell ref="B13:B14"/>
    <mergeCell ref="C13:C14"/>
    <mergeCell ref="K13:K14"/>
    <mergeCell ref="B17:B18"/>
    <mergeCell ref="C19:C21"/>
    <mergeCell ref="D19:D21"/>
    <mergeCell ref="G19:G21"/>
    <mergeCell ref="I19:I21"/>
    <mergeCell ref="J19:J21"/>
    <mergeCell ref="K19:K22"/>
    <mergeCell ref="K26:K31"/>
    <mergeCell ref="B32:B33"/>
    <mergeCell ref="K32:K33"/>
    <mergeCell ref="H35:I35"/>
    <mergeCell ref="H36:I36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8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成瀬化学大阪営業所石原</dc:creator>
  <dc:description/>
  <dc:language>ja-JP</dc:language>
  <cp:lastModifiedBy/>
  <cp:lastPrinted>2016-11-02T00:46:48Z</cp:lastPrinted>
  <dcterms:modified xsi:type="dcterms:W3CDTF">2020-03-13T18:01:03Z</dcterms:modified>
  <cp:revision>1</cp:revision>
  <dc:subject/>
  <dc:title>05ナルファルトWP防水材料計算書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