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Dropbox (成瀬化学)\材料別資料\01_WP・シート防水関連\12材料計算書\清水建設仕様201224\"/>
    </mc:Choice>
  </mc:AlternateContent>
  <xr:revisionPtr revIDLastSave="0" documentId="13_ncr:1_{6D46A210-F2D4-41B8-8E42-0872EF1EF332}" xr6:coauthVersionLast="45" xr6:coauthVersionMax="45" xr10:uidLastSave="{00000000-0000-0000-0000-000000000000}"/>
  <bookViews>
    <workbookView xWindow="-15" yWindow="5745" windowWidth="20520" windowHeight="5790" tabRatio="987" xr2:uid="{00000000-000D-0000-FFFF-FFFF00000000}"/>
  </bookViews>
  <sheets>
    <sheet name="N-23-PM 保護密着" sheetId="6" r:id="rId1"/>
    <sheet name="N-23-PD　保護密着断熱" sheetId="8" r:id="rId2"/>
    <sheet name="N-23 露出密着" sheetId="13" r:id="rId3"/>
    <sheet name="NZ-23 露出絶縁" sheetId="14" r:id="rId4"/>
    <sheet name="編集履歴" sheetId="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3" l="1"/>
  <c r="F19" i="14"/>
  <c r="F19" i="8"/>
  <c r="F18" i="6"/>
  <c r="F23" i="8" l="1"/>
  <c r="F18" i="8"/>
  <c r="F16" i="8"/>
  <c r="G10" i="8"/>
  <c r="G9" i="8"/>
  <c r="G9" i="14"/>
  <c r="G9" i="13"/>
  <c r="G9" i="6"/>
  <c r="F14" i="13"/>
  <c r="F15" i="8"/>
  <c r="G15" i="8" s="1"/>
  <c r="F14" i="6"/>
  <c r="F16" i="13" l="1"/>
  <c r="F20" i="8" l="1"/>
  <c r="F17" i="14" l="1"/>
  <c r="F16" i="6"/>
  <c r="F17" i="8"/>
  <c r="G32" i="14" l="1"/>
  <c r="G8" i="14"/>
  <c r="G8" i="13"/>
  <c r="F26" i="8"/>
  <c r="G26" i="8" s="1"/>
  <c r="J26" i="8" s="1"/>
  <c r="F25" i="8"/>
  <c r="G25" i="8" s="1"/>
  <c r="J25" i="8" s="1"/>
  <c r="F24" i="8"/>
  <c r="G24" i="8" s="1"/>
  <c r="J24" i="8" s="1"/>
  <c r="F21" i="8"/>
  <c r="F23" i="6"/>
  <c r="G23" i="6" s="1"/>
  <c r="J23" i="6" s="1"/>
  <c r="F22" i="6"/>
  <c r="G22" i="6" s="1"/>
  <c r="J22" i="6" s="1"/>
  <c r="F13" i="6"/>
  <c r="G13" i="6" s="1"/>
  <c r="J13" i="6" s="1"/>
  <c r="G8" i="6"/>
  <c r="F15" i="6" s="1"/>
  <c r="G14" i="6" s="1"/>
  <c r="F30" i="13" l="1"/>
  <c r="F14" i="14"/>
  <c r="G14" i="14" s="1"/>
  <c r="F16" i="14"/>
  <c r="G16" i="14" s="1"/>
  <c r="J16" i="14" s="1"/>
  <c r="F15" i="14"/>
  <c r="F18" i="14"/>
  <c r="F29" i="14"/>
  <c r="G29" i="14" s="1"/>
  <c r="J29" i="14" s="1"/>
  <c r="F13" i="14"/>
  <c r="G13" i="14" s="1"/>
  <c r="F31" i="14"/>
  <c r="J14" i="13"/>
  <c r="F15" i="13"/>
  <c r="G14" i="13" s="1"/>
  <c r="F17" i="13"/>
  <c r="F21" i="6"/>
  <c r="G21" i="6" s="1"/>
  <c r="J21" i="6" s="1"/>
  <c r="F17" i="6"/>
  <c r="G30" i="13"/>
  <c r="F28" i="13"/>
  <c r="G28" i="13" s="1"/>
  <c r="J28" i="13" s="1"/>
  <c r="J14" i="6"/>
  <c r="F14" i="8"/>
  <c r="G14" i="8" s="1"/>
  <c r="J14" i="8" s="1"/>
  <c r="F24" i="13"/>
  <c r="G24" i="13" s="1"/>
  <c r="J24" i="13" s="1"/>
  <c r="F13" i="13"/>
  <c r="G13" i="13" s="1"/>
  <c r="J13" i="13" s="1"/>
  <c r="F26" i="13"/>
  <c r="G26" i="13" s="1"/>
  <c r="J26" i="13" s="1"/>
  <c r="F22" i="14"/>
  <c r="G22" i="14" s="1"/>
  <c r="J22" i="14" s="1"/>
  <c r="F22" i="8"/>
  <c r="G22" i="8" s="1"/>
  <c r="J22" i="8" s="1"/>
  <c r="J14" i="14"/>
  <c r="G23" i="8"/>
  <c r="J23" i="8" s="1"/>
  <c r="J15" i="8"/>
  <c r="F20" i="6"/>
  <c r="G20" i="6" s="1"/>
  <c r="J20" i="6" s="1"/>
  <c r="G17" i="8"/>
  <c r="J17" i="8" s="1"/>
  <c r="G31" i="14"/>
  <c r="F30" i="14"/>
  <c r="G30" i="14" s="1"/>
  <c r="F28" i="14"/>
  <c r="G28" i="14" s="1"/>
  <c r="J28" i="14" s="1"/>
  <c r="F26" i="14"/>
  <c r="G26" i="14" s="1"/>
  <c r="J26" i="14" s="1"/>
  <c r="F24" i="14"/>
  <c r="G24" i="14" s="1"/>
  <c r="J24" i="14" s="1"/>
  <c r="F21" i="14"/>
  <c r="G21" i="14" s="1"/>
  <c r="J21" i="14" s="1"/>
  <c r="F20" i="14"/>
  <c r="G20" i="14" s="1"/>
  <c r="J20" i="14" s="1"/>
  <c r="J13" i="14"/>
  <c r="F27" i="14"/>
  <c r="G27" i="14" s="1"/>
  <c r="J27" i="14" s="1"/>
  <c r="F21" i="13"/>
  <c r="G21" i="13" s="1"/>
  <c r="J21" i="13" s="1"/>
  <c r="F25" i="14"/>
  <c r="G25" i="14" s="1"/>
  <c r="J25" i="14" s="1"/>
  <c r="F20" i="13"/>
  <c r="G20" i="13" s="1"/>
  <c r="J20" i="13" s="1"/>
  <c r="F23" i="13"/>
  <c r="G23" i="13" s="1"/>
  <c r="J23" i="13" s="1"/>
  <c r="F25" i="13"/>
  <c r="G25" i="13" s="1"/>
  <c r="J25" i="13" s="1"/>
  <c r="F27" i="13"/>
  <c r="G27" i="13" s="1"/>
  <c r="J27" i="13" s="1"/>
  <c r="F29" i="13"/>
  <c r="G29" i="13" s="1"/>
  <c r="F19" i="6" l="1"/>
  <c r="G19" i="6" s="1"/>
  <c r="J19" i="6" s="1"/>
  <c r="G16" i="6"/>
  <c r="J16" i="6" s="1"/>
  <c r="G17" i="14"/>
  <c r="J17" i="14" s="1"/>
  <c r="J33" i="14" s="1"/>
  <c r="J34" i="14" s="1"/>
  <c r="F19" i="13"/>
  <c r="G19" i="13" s="1"/>
  <c r="J19" i="13" s="1"/>
  <c r="G21" i="8"/>
  <c r="J21" i="8" s="1"/>
  <c r="J27" i="8" s="1"/>
  <c r="J28" i="8" s="1"/>
  <c r="G16" i="13"/>
  <c r="J16" i="13" s="1"/>
  <c r="J31" i="13" s="1"/>
  <c r="J32" i="13" s="1"/>
  <c r="J24" i="6" l="1"/>
  <c r="J25" i="6" s="1"/>
</calcChain>
</file>

<file path=xl/sharedStrings.xml><?xml version="1.0" encoding="utf-8"?>
<sst xmlns="http://schemas.openxmlformats.org/spreadsheetml/2006/main" count="433" uniqueCount="152">
  <si>
    <t>成瀬化学㈱</t>
    <rPh sb="0" eb="2">
      <t>ナルセ</t>
    </rPh>
    <rPh sb="2" eb="4">
      <t>カガク</t>
    </rPh>
    <phoneticPr fontId="5"/>
  </si>
  <si>
    <t>ナルシートN複合防水</t>
    <rPh sb="6" eb="8">
      <t>フクゴウ</t>
    </rPh>
    <rPh sb="8" eb="10">
      <t>ボウスイ</t>
    </rPh>
    <phoneticPr fontId="5"/>
  </si>
  <si>
    <t>施工数量</t>
    <rPh sb="0" eb="2">
      <t>セコウ</t>
    </rPh>
    <rPh sb="2" eb="4">
      <t>スウリョウ</t>
    </rPh>
    <phoneticPr fontId="5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</si>
  <si>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5"/>
  </si>
  <si>
    <t>Ⅰ欄</t>
    <rPh sb="1" eb="2">
      <t>ラン</t>
    </rPh>
    <phoneticPr fontId="5"/>
  </si>
  <si>
    <t>床</t>
    <rPh sb="0" eb="1">
      <t>ユカ</t>
    </rPh>
    <phoneticPr fontId="5"/>
  </si>
  <si>
    <t>①</t>
    <phoneticPr fontId="5"/>
  </si>
  <si>
    <t>㎡</t>
    <phoneticPr fontId="5"/>
  </si>
  <si>
    <t>立上り</t>
    <rPh sb="0" eb="2">
      <t>タチアガ</t>
    </rPh>
    <phoneticPr fontId="5"/>
  </si>
  <si>
    <t>　　立上り　高さ</t>
    <rPh sb="2" eb="4">
      <t>タチアガ</t>
    </rPh>
    <rPh sb="6" eb="7">
      <t>タカ</t>
    </rPh>
    <phoneticPr fontId="5"/>
  </si>
  <si>
    <t>ｍ</t>
    <phoneticPr fontId="5"/>
  </si>
  <si>
    <t>　　立上り　長さ</t>
    <rPh sb="2" eb="4">
      <t>タチアガ</t>
    </rPh>
    <rPh sb="6" eb="7">
      <t>ナガ</t>
    </rPh>
    <phoneticPr fontId="5"/>
  </si>
  <si>
    <t>総施工数量</t>
    <rPh sb="0" eb="1">
      <t>ソウ</t>
    </rPh>
    <rPh sb="1" eb="3">
      <t>セコウ</t>
    </rPh>
    <rPh sb="3" eb="5">
      <t>スウリョウ</t>
    </rPh>
    <phoneticPr fontId="5"/>
  </si>
  <si>
    <t>材料計算</t>
    <rPh sb="0" eb="2">
      <t>ザイリョウ</t>
    </rPh>
    <rPh sb="2" eb="4">
      <t>ケイサン</t>
    </rPh>
    <phoneticPr fontId="5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</si>
  <si>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5"/>
  </si>
  <si>
    <t>Ⅱ欄</t>
    <rPh sb="1" eb="2">
      <t>ラン</t>
    </rPh>
    <phoneticPr fontId="5"/>
  </si>
  <si>
    <t>分類</t>
    <rPh sb="0" eb="2">
      <t>ブンルイ</t>
    </rPh>
    <phoneticPr fontId="5"/>
  </si>
  <si>
    <t>使用材料</t>
    <rPh sb="0" eb="2">
      <t>シヨウ</t>
    </rPh>
    <rPh sb="2" eb="4">
      <t>ザイリョウ</t>
    </rPh>
    <phoneticPr fontId="5"/>
  </si>
  <si>
    <t>荷姿</t>
    <rPh sb="0" eb="1">
      <t>ニ</t>
    </rPh>
    <rPh sb="1" eb="2">
      <t>スガタ</t>
    </rPh>
    <phoneticPr fontId="5"/>
  </si>
  <si>
    <t>概算発注数量</t>
    <rPh sb="0" eb="2">
      <t>ガイサン</t>
    </rPh>
    <rPh sb="2" eb="4">
      <t>ハッチュウ</t>
    </rPh>
    <rPh sb="4" eb="6">
      <t>スウリョウ</t>
    </rPh>
    <phoneticPr fontId="5"/>
  </si>
  <si>
    <t>使用量</t>
    <rPh sb="0" eb="3">
      <t>シヨウリョウ</t>
    </rPh>
    <phoneticPr fontId="5"/>
  </si>
  <si>
    <t>仕切単価</t>
    <rPh sb="0" eb="2">
      <t>シキ</t>
    </rPh>
    <rPh sb="2" eb="4">
      <t>タンカ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</si>
  <si>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</si>
  <si>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</si>
  <si>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ﾌﾟﾗｲﾏｰ</t>
    <phoneticPr fontId="5"/>
  </si>
  <si>
    <t>ナルファルトプライマー</t>
    <phoneticPr fontId="5"/>
  </si>
  <si>
    <t>2kg　（WPに同梱）</t>
    <rPh sb="8" eb="10">
      <t>ドウコン</t>
    </rPh>
    <phoneticPr fontId="5"/>
  </si>
  <si>
    <t>缶</t>
    <rPh sb="0" eb="1">
      <t>カン</t>
    </rPh>
    <phoneticPr fontId="5"/>
  </si>
  <si>
    <t>手配無用</t>
    <rPh sb="0" eb="2">
      <t>テハイ</t>
    </rPh>
    <rPh sb="2" eb="4">
      <t>ムヨウ</t>
    </rPh>
    <phoneticPr fontId="5"/>
  </si>
  <si>
    <t>0.2kg/㎡</t>
    <phoneticPr fontId="5"/>
  </si>
  <si>
    <t>算入不要</t>
    <rPh sb="0" eb="2">
      <t>サンニュウ</t>
    </rPh>
    <rPh sb="2" eb="4">
      <t>フヨウ</t>
    </rPh>
    <phoneticPr fontId="5"/>
  </si>
  <si>
    <t>いずれか選択</t>
    <rPh sb="4" eb="6">
      <t>センタク</t>
    </rPh>
    <phoneticPr fontId="5"/>
  </si>
  <si>
    <t>10kg缶　(別売り）</t>
    <rPh sb="4" eb="5">
      <t>カン</t>
    </rPh>
    <rPh sb="7" eb="8">
      <t>ベツ</t>
    </rPh>
    <rPh sb="8" eb="9">
      <t>ウ</t>
    </rPh>
    <phoneticPr fontId="5"/>
  </si>
  <si>
    <t>ナルシートN（密着）</t>
    <rPh sb="7" eb="9">
      <t>ミッチャク</t>
    </rPh>
    <phoneticPr fontId="5"/>
  </si>
  <si>
    <t>16ｍ巻</t>
    <rPh sb="3" eb="4">
      <t>マ</t>
    </rPh>
    <phoneticPr fontId="5"/>
  </si>
  <si>
    <t>巻</t>
    <rPh sb="0" eb="1">
      <t>マ</t>
    </rPh>
    <phoneticPr fontId="5"/>
  </si>
  <si>
    <t>1.1ｍ/ｍ</t>
    <phoneticPr fontId="5"/>
  </si>
  <si>
    <t>ナルシートN（絶縁）</t>
    <rPh sb="7" eb="9">
      <t>ゼツエン</t>
    </rPh>
    <phoneticPr fontId="5"/>
  </si>
  <si>
    <t>16m巻</t>
    <rPh sb="3" eb="4">
      <t>マキ</t>
    </rPh>
    <phoneticPr fontId="5"/>
  </si>
  <si>
    <t>増張り用防水材</t>
    <rPh sb="0" eb="1">
      <t>マ</t>
    </rPh>
    <rPh sb="1" eb="2">
      <t>ハ</t>
    </rPh>
    <rPh sb="3" eb="4">
      <t>ヨウ</t>
    </rPh>
    <rPh sb="4" eb="6">
      <t>ボウスイ</t>
    </rPh>
    <rPh sb="6" eb="7">
      <t>ザイ</t>
    </rPh>
    <phoneticPr fontId="5"/>
  </si>
  <si>
    <t>ナルファルトWP</t>
    <phoneticPr fontId="5"/>
  </si>
  <si>
    <t>18kgﾎﾟﾘﾍﾟｰﾙ缶</t>
    <rPh sb="11" eb="12">
      <t>カン</t>
    </rPh>
    <phoneticPr fontId="5"/>
  </si>
  <si>
    <t>0.2kg/m</t>
    <phoneticPr fontId="5"/>
  </si>
  <si>
    <t>上塗り防水用</t>
    <rPh sb="0" eb="2">
      <t>ウワヌ</t>
    </rPh>
    <rPh sb="3" eb="6">
      <t>ボウスイヨウ</t>
    </rPh>
    <phoneticPr fontId="5"/>
  </si>
  <si>
    <t>(荷姿23kgの場合）</t>
    <rPh sb="1" eb="2">
      <t>ニ</t>
    </rPh>
    <rPh sb="2" eb="3">
      <t>スガタ</t>
    </rPh>
    <rPh sb="8" eb="10">
      <t>バアイ</t>
    </rPh>
    <phoneticPr fontId="5"/>
  </si>
  <si>
    <t>ﾅﾙﾌｧﾙﾄWP（23kg）</t>
    <phoneticPr fontId="5"/>
  </si>
  <si>
    <t>23kgﾎﾟﾘﾍﾟｰﾙ缶</t>
    <rPh sb="11" eb="12">
      <t>カン</t>
    </rPh>
    <phoneticPr fontId="5"/>
  </si>
  <si>
    <t>補強布</t>
    <rPh sb="0" eb="2">
      <t>ホキョウ</t>
    </rPh>
    <rPh sb="2" eb="3">
      <t>フ</t>
    </rPh>
    <phoneticPr fontId="5"/>
  </si>
  <si>
    <t>不織布　　105ｃｍ幅</t>
    <rPh sb="0" eb="1">
      <t>フ</t>
    </rPh>
    <rPh sb="1" eb="2">
      <t>ショク</t>
    </rPh>
    <rPh sb="2" eb="3">
      <t>フ</t>
    </rPh>
    <rPh sb="10" eb="11">
      <t>ハバ</t>
    </rPh>
    <phoneticPr fontId="5"/>
  </si>
  <si>
    <t>100ｍ巻</t>
    <rPh sb="4" eb="5">
      <t>マ</t>
    </rPh>
    <phoneticPr fontId="5"/>
  </si>
  <si>
    <t>1.1㎡／㎡</t>
    <phoneticPr fontId="5"/>
  </si>
  <si>
    <t>増張り用補強布</t>
    <rPh sb="0" eb="1">
      <t>マ</t>
    </rPh>
    <rPh sb="1" eb="2">
      <t>ハ</t>
    </rPh>
    <rPh sb="3" eb="4">
      <t>ヨウ</t>
    </rPh>
    <rPh sb="4" eb="6">
      <t>ホキョウ</t>
    </rPh>
    <rPh sb="6" eb="7">
      <t>フ</t>
    </rPh>
    <phoneticPr fontId="5"/>
  </si>
  <si>
    <t>不織布　　　20cm幅</t>
    <rPh sb="0" eb="1">
      <t>フ</t>
    </rPh>
    <rPh sb="1" eb="2">
      <t>ショク</t>
    </rPh>
    <rPh sb="2" eb="3">
      <t>フ</t>
    </rPh>
    <rPh sb="10" eb="11">
      <t>ハバ</t>
    </rPh>
    <phoneticPr fontId="5"/>
  </si>
  <si>
    <t>通常　軽歩行</t>
    <rPh sb="0" eb="2">
      <t>ツウジョウ</t>
    </rPh>
    <rPh sb="3" eb="4">
      <t>ケイ</t>
    </rPh>
    <rPh sb="4" eb="6">
      <t>ホコウ</t>
    </rPh>
    <phoneticPr fontId="5"/>
  </si>
  <si>
    <t>ナルファルトトップS</t>
    <phoneticPr fontId="5"/>
  </si>
  <si>
    <t>20kg石油缶</t>
    <rPh sb="4" eb="6">
      <t>セキユ</t>
    </rPh>
    <rPh sb="6" eb="7">
      <t>カン</t>
    </rPh>
    <phoneticPr fontId="5"/>
  </si>
  <si>
    <t>1.0kg/㎡</t>
    <phoneticPr fontId="5"/>
  </si>
  <si>
    <t>通常　非歩行</t>
    <rPh sb="0" eb="2">
      <t>ツウジョウ</t>
    </rPh>
    <rPh sb="3" eb="4">
      <t>ヒ</t>
    </rPh>
    <rPh sb="4" eb="6">
      <t>ホコウ</t>
    </rPh>
    <phoneticPr fontId="5"/>
  </si>
  <si>
    <t>ナルファルトトップP</t>
    <phoneticPr fontId="5"/>
  </si>
  <si>
    <t>15kg石油缶</t>
    <rPh sb="4" eb="6">
      <t>セキユ</t>
    </rPh>
    <rPh sb="6" eb="7">
      <t>カン</t>
    </rPh>
    <phoneticPr fontId="5"/>
  </si>
  <si>
    <t>0.3kg/㎡</t>
    <phoneticPr fontId="5"/>
  </si>
  <si>
    <t>高耐久Pトップ</t>
    <rPh sb="0" eb="1">
      <t>コウ</t>
    </rPh>
    <rPh sb="1" eb="3">
      <t>タイキュウ</t>
    </rPh>
    <phoneticPr fontId="5"/>
  </si>
  <si>
    <t>0.5kg/㎡</t>
    <phoneticPr fontId="5"/>
  </si>
  <si>
    <t>高耐久Sトップ</t>
    <rPh sb="0" eb="1">
      <t>コウ</t>
    </rPh>
    <rPh sb="1" eb="3">
      <t>タイキュウ</t>
    </rPh>
    <phoneticPr fontId="5"/>
  </si>
  <si>
    <t>ﾅﾙﾌｧﾙﾄﾄｯﾌﾟ_ﾊｰﾄﾞS</t>
    <phoneticPr fontId="5"/>
  </si>
  <si>
    <t>0.8kg/㎡</t>
    <phoneticPr fontId="5"/>
  </si>
  <si>
    <t>遮熱トップ　軽歩行</t>
    <rPh sb="0" eb="1">
      <t>シャ</t>
    </rPh>
    <rPh sb="1" eb="2">
      <t>ネツ</t>
    </rPh>
    <rPh sb="6" eb="7">
      <t>ケイ</t>
    </rPh>
    <rPh sb="7" eb="9">
      <t>ホコウ</t>
    </rPh>
    <phoneticPr fontId="5"/>
  </si>
  <si>
    <t>ナルファルトトップー遮熱S</t>
    <rPh sb="10" eb="11">
      <t>シャ</t>
    </rPh>
    <rPh sb="11" eb="12">
      <t>ネツ</t>
    </rPh>
    <phoneticPr fontId="5"/>
  </si>
  <si>
    <t>遮熱トップ　非歩行</t>
    <rPh sb="0" eb="1">
      <t>シャ</t>
    </rPh>
    <rPh sb="1" eb="2">
      <t>ネツ</t>
    </rPh>
    <rPh sb="6" eb="7">
      <t>ヒ</t>
    </rPh>
    <rPh sb="7" eb="9">
      <t>ホコウ</t>
    </rPh>
    <phoneticPr fontId="5"/>
  </si>
  <si>
    <t>ナルファルトトップー遮熱P</t>
    <rPh sb="10" eb="11">
      <t>シャ</t>
    </rPh>
    <rPh sb="11" eb="12">
      <t>ネツ</t>
    </rPh>
    <phoneticPr fontId="5"/>
  </si>
  <si>
    <t>0.5kg/㎡</t>
    <phoneticPr fontId="5"/>
  </si>
  <si>
    <t>高耐久遮熱</t>
    <rPh sb="0" eb="1">
      <t>コウ</t>
    </rPh>
    <rPh sb="1" eb="3">
      <t>タイキュウ</t>
    </rPh>
    <rPh sb="3" eb="5">
      <t>シャネツ</t>
    </rPh>
    <phoneticPr fontId="5"/>
  </si>
  <si>
    <t>16kg石油缶</t>
    <rPh sb="4" eb="6">
      <t>セキユ</t>
    </rPh>
    <rPh sb="6" eb="7">
      <t>カン</t>
    </rPh>
    <phoneticPr fontId="5"/>
  </si>
  <si>
    <t>両方必要</t>
    <rPh sb="0" eb="2">
      <t>リョウホウ</t>
    </rPh>
    <rPh sb="2" eb="4">
      <t>ヒツヨウ</t>
    </rPh>
    <phoneticPr fontId="5"/>
  </si>
  <si>
    <t>ヶ</t>
    <phoneticPr fontId="5"/>
  </si>
  <si>
    <t>取扱外</t>
    <rPh sb="0" eb="2">
      <t>トリアツカ</t>
    </rPh>
    <rPh sb="2" eb="3">
      <t>ガイ</t>
    </rPh>
    <phoneticPr fontId="5"/>
  </si>
  <si>
    <t>材料費合計</t>
    <rPh sb="0" eb="2">
      <t>ザイリョウ</t>
    </rPh>
    <rPh sb="2" eb="3">
      <t>ヒ</t>
    </rPh>
    <rPh sb="3" eb="5">
      <t>ゴウケイ</t>
    </rPh>
    <phoneticPr fontId="5"/>
  </si>
  <si>
    <t>材料単価</t>
    <rPh sb="0" eb="2">
      <t>ザイリョウ</t>
    </rPh>
    <rPh sb="2" eb="4">
      <t>タンカ</t>
    </rPh>
    <phoneticPr fontId="5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</si>
  <si>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5"/>
  </si>
  <si>
    <t>日付</t>
    <rPh sb="0" eb="2">
      <t>ヒヅケ</t>
    </rPh>
    <phoneticPr fontId="5"/>
  </si>
  <si>
    <t>編集者</t>
    <rPh sb="0" eb="2">
      <t>ヘンシュウ</t>
    </rPh>
    <rPh sb="2" eb="3">
      <t>シャ</t>
    </rPh>
    <phoneticPr fontId="5"/>
  </si>
  <si>
    <t>編集内容</t>
    <rPh sb="0" eb="2">
      <t>ヘンシュウ</t>
    </rPh>
    <rPh sb="2" eb="4">
      <t>ナイヨウ</t>
    </rPh>
    <phoneticPr fontId="5"/>
  </si>
  <si>
    <t>床　断熱部</t>
    <rPh sb="0" eb="1">
      <t>ユカ</t>
    </rPh>
    <rPh sb="2" eb="4">
      <t>ダンネツ</t>
    </rPh>
    <rPh sb="4" eb="5">
      <t>ブ</t>
    </rPh>
    <phoneticPr fontId="5"/>
  </si>
  <si>
    <t>①</t>
    <phoneticPr fontId="5"/>
  </si>
  <si>
    <t>床　非断熱部</t>
    <rPh sb="0" eb="1">
      <t>ユカ</t>
    </rPh>
    <rPh sb="2" eb="3">
      <t>ヒ</t>
    </rPh>
    <rPh sb="3" eb="5">
      <t>ダンネツ</t>
    </rPh>
    <rPh sb="5" eb="6">
      <t>ブ</t>
    </rPh>
    <phoneticPr fontId="5"/>
  </si>
  <si>
    <t>㎡</t>
    <phoneticPr fontId="5"/>
  </si>
  <si>
    <t>②</t>
    <phoneticPr fontId="5"/>
  </si>
  <si>
    <t>ｍ</t>
    <phoneticPr fontId="5"/>
  </si>
  <si>
    <t>ナルファルトプライマー</t>
    <phoneticPr fontId="5"/>
  </si>
  <si>
    <t>ﾅﾙﾌｧﾙﾄWP（23kg）</t>
    <phoneticPr fontId="5"/>
  </si>
  <si>
    <t>床　絶縁ﾌｨﾙﾑ</t>
    <rPh sb="0" eb="1">
      <t>ユカ</t>
    </rPh>
    <rPh sb="2" eb="4">
      <t>ゼツエン</t>
    </rPh>
    <phoneticPr fontId="5"/>
  </si>
  <si>
    <t>ﾎﾟﾘｴﾁﾚﾝﾌｨﾙﾑ0.15mm</t>
    <phoneticPr fontId="5"/>
  </si>
  <si>
    <t>立上り　トンボ</t>
    <rPh sb="0" eb="2">
      <t>タチアガ</t>
    </rPh>
    <phoneticPr fontId="5"/>
  </si>
  <si>
    <t>トンボ</t>
    <phoneticPr fontId="5"/>
  </si>
  <si>
    <t>①</t>
    <phoneticPr fontId="5"/>
  </si>
  <si>
    <t>②</t>
    <phoneticPr fontId="5"/>
  </si>
  <si>
    <t>㎡</t>
    <phoneticPr fontId="5"/>
  </si>
  <si>
    <t>ﾌﾟﾗｲﾏｰ</t>
    <phoneticPr fontId="5"/>
  </si>
  <si>
    <t>0.2kg/㎡</t>
    <phoneticPr fontId="5"/>
  </si>
  <si>
    <t>1.1㎡／㎡</t>
    <phoneticPr fontId="5"/>
  </si>
  <si>
    <t>t0.15 1.5×50m</t>
    <phoneticPr fontId="5"/>
  </si>
  <si>
    <t>ケ</t>
    <phoneticPr fontId="5"/>
  </si>
  <si>
    <r>
      <t>1</t>
    </r>
    <r>
      <rPr>
        <sz val="11"/>
        <color theme="1"/>
        <rFont val="ＭＳ Ｐゴシック"/>
        <family val="2"/>
        <charset val="128"/>
        <scheme val="minor"/>
      </rPr>
      <t>2ケ/㎡</t>
    </r>
    <phoneticPr fontId="5"/>
  </si>
  <si>
    <t>ﾌﾟﾗｲﾏｰ</t>
    <phoneticPr fontId="5"/>
  </si>
  <si>
    <t>1.1ｍ/ｍ</t>
    <phoneticPr fontId="5"/>
  </si>
  <si>
    <t>ナルファルトWP</t>
    <phoneticPr fontId="5"/>
  </si>
  <si>
    <t>断熱材</t>
    <rPh sb="0" eb="3">
      <t>ダンネツザイ</t>
    </rPh>
    <phoneticPr fontId="5"/>
  </si>
  <si>
    <t>ﾎﾟﾘｽﾁﾚﾝﾌｫｰﾑ　B類3種</t>
    <rPh sb="13" eb="14">
      <t>ルイ</t>
    </rPh>
    <rPh sb="15" eb="16">
      <t>シュ</t>
    </rPh>
    <phoneticPr fontId="5"/>
  </si>
  <si>
    <t>t35 910×1820</t>
    <phoneticPr fontId="5"/>
  </si>
  <si>
    <t>枚</t>
    <rPh sb="0" eb="1">
      <t>マイ</t>
    </rPh>
    <phoneticPr fontId="5"/>
  </si>
  <si>
    <t>ｍ</t>
    <phoneticPr fontId="5"/>
  </si>
  <si>
    <t>ナルファルトプライマー</t>
    <phoneticPr fontId="5"/>
  </si>
  <si>
    <t>ナルファルトWP</t>
    <phoneticPr fontId="5"/>
  </si>
  <si>
    <t>1.1㎡／㎡</t>
    <phoneticPr fontId="5"/>
  </si>
  <si>
    <t>ﾎﾟﾘｴﾁﾚﾝﾌｨﾙﾑ0.15mm</t>
    <phoneticPr fontId="5"/>
  </si>
  <si>
    <t>トンボ</t>
    <phoneticPr fontId="5"/>
  </si>
  <si>
    <t>ケ</t>
    <phoneticPr fontId="5"/>
  </si>
  <si>
    <t>ｍ</t>
    <phoneticPr fontId="5"/>
  </si>
  <si>
    <t>㎡</t>
    <phoneticPr fontId="5"/>
  </si>
  <si>
    <t>1.1㎡／㎡</t>
    <phoneticPr fontId="5"/>
  </si>
  <si>
    <t>1.0kg/㎡</t>
    <phoneticPr fontId="5"/>
  </si>
  <si>
    <t>ﾅﾙﾌｧﾙﾄﾄｯﾌﾟ_ﾊｰﾄﾞP</t>
    <phoneticPr fontId="5"/>
  </si>
  <si>
    <t>ﾅﾙﾌｧﾙﾄﾄｯﾌﾟ_ﾊｰﾄﾞS</t>
    <phoneticPr fontId="5"/>
  </si>
  <si>
    <t>ﾅﾙﾌｧﾙﾄﾄｯﾌﾟ_ﾊｰﾄﾞP</t>
    <phoneticPr fontId="5"/>
  </si>
  <si>
    <t>ナルファルトトップP</t>
    <phoneticPr fontId="5"/>
  </si>
  <si>
    <t>ﾅﾙﾌｧﾙﾄﾄｯﾌﾟ_ﾊｰﾄﾞP</t>
    <phoneticPr fontId="5"/>
  </si>
  <si>
    <t>石原</t>
    <rPh sb="0" eb="2">
      <t>イシハラ</t>
    </rPh>
    <phoneticPr fontId="3"/>
  </si>
  <si>
    <t>床　下塗り用防水材</t>
    <rPh sb="0" eb="1">
      <t>ユカ</t>
    </rPh>
    <rPh sb="2" eb="4">
      <t>シタヌ</t>
    </rPh>
    <rPh sb="5" eb="6">
      <t>ヨウ</t>
    </rPh>
    <rPh sb="6" eb="8">
      <t>ボウスイ</t>
    </rPh>
    <rPh sb="8" eb="9">
      <t>ザイ</t>
    </rPh>
    <phoneticPr fontId="5"/>
  </si>
  <si>
    <t>断熱材全面接着用</t>
    <rPh sb="0" eb="2">
      <t>ダンネツ</t>
    </rPh>
    <rPh sb="2" eb="3">
      <t>ザイ</t>
    </rPh>
    <rPh sb="3" eb="5">
      <t>ゼンメン</t>
    </rPh>
    <rPh sb="5" eb="7">
      <t>セッチャク</t>
    </rPh>
    <rPh sb="7" eb="8">
      <t>ヨウ</t>
    </rPh>
    <phoneticPr fontId="5"/>
  </si>
  <si>
    <t>1 kg/㎡</t>
    <phoneticPr fontId="5"/>
  </si>
  <si>
    <t>クールトップ　セラSi</t>
    <phoneticPr fontId="5"/>
  </si>
  <si>
    <t>0.4kg/㎡</t>
    <phoneticPr fontId="5"/>
  </si>
  <si>
    <t>立上り切付用</t>
    <rPh sb="0" eb="2">
      <t>タチアガ</t>
    </rPh>
    <rPh sb="3" eb="5">
      <t>キリツケ</t>
    </rPh>
    <rPh sb="5" eb="6">
      <t>ヨウ</t>
    </rPh>
    <phoneticPr fontId="3"/>
  </si>
  <si>
    <t>床　全面用</t>
    <rPh sb="0" eb="1">
      <t>ユカ</t>
    </rPh>
    <rPh sb="2" eb="4">
      <t>ゼンメン</t>
    </rPh>
    <rPh sb="4" eb="5">
      <t>ヨウ</t>
    </rPh>
    <phoneticPr fontId="5"/>
  </si>
  <si>
    <t>20㎝幅×5列に切除</t>
    <rPh sb="3" eb="4">
      <t>ハバ</t>
    </rPh>
    <rPh sb="6" eb="7">
      <t>レツ</t>
    </rPh>
    <rPh sb="8" eb="10">
      <t>セツジョ</t>
    </rPh>
    <phoneticPr fontId="3"/>
  </si>
  <si>
    <t>20㎝幅×5列に切り分け</t>
    <rPh sb="3" eb="4">
      <t>ハバ</t>
    </rPh>
    <rPh sb="6" eb="7">
      <t>レツ</t>
    </rPh>
    <rPh sb="8" eb="9">
      <t>キ</t>
    </rPh>
    <rPh sb="10" eb="11">
      <t>ワ</t>
    </rPh>
    <phoneticPr fontId="3"/>
  </si>
  <si>
    <t>床　立上り際50㎝幅用</t>
    <rPh sb="0" eb="1">
      <t>ユカ</t>
    </rPh>
    <rPh sb="2" eb="4">
      <t>タチアガ</t>
    </rPh>
    <rPh sb="5" eb="6">
      <t>キワ</t>
    </rPh>
    <rPh sb="9" eb="10">
      <t>ハバ</t>
    </rPh>
    <rPh sb="10" eb="11">
      <t>ヨウ</t>
    </rPh>
    <phoneticPr fontId="5"/>
  </si>
  <si>
    <t>床　立上り際50㎝より内側用</t>
    <rPh sb="0" eb="1">
      <t>ユカ</t>
    </rPh>
    <rPh sb="2" eb="4">
      <t>タチアガ</t>
    </rPh>
    <rPh sb="5" eb="6">
      <t>ギワ</t>
    </rPh>
    <rPh sb="11" eb="13">
      <t>ウチガワ</t>
    </rPh>
    <rPh sb="13" eb="14">
      <t>ヨウ</t>
    </rPh>
    <phoneticPr fontId="3"/>
  </si>
  <si>
    <t>20cm幅の切り分けは　1m幅から２０ｃｍ幅　5列を切り分けるよう算定しています。　</t>
    <rPh sb="4" eb="5">
      <t>ハバ</t>
    </rPh>
    <rPh sb="6" eb="7">
      <t>キ</t>
    </rPh>
    <rPh sb="8" eb="9">
      <t>ワ</t>
    </rPh>
    <rPh sb="14" eb="15">
      <t>ハバ</t>
    </rPh>
    <rPh sb="21" eb="22">
      <t>ハバ</t>
    </rPh>
    <rPh sb="24" eb="25">
      <t>レツ</t>
    </rPh>
    <rPh sb="26" eb="27">
      <t>キ</t>
    </rPh>
    <rPh sb="28" eb="29">
      <t>ワ</t>
    </rPh>
    <rPh sb="33" eb="35">
      <t>サンテイ</t>
    </rPh>
    <phoneticPr fontId="5"/>
  </si>
  <si>
    <t xml:space="preserve"> 通常 軽歩行</t>
    <phoneticPr fontId="3"/>
  </si>
  <si>
    <t>高耐久トップ</t>
    <rPh sb="0" eb="1">
      <t>コウ</t>
    </rPh>
    <rPh sb="1" eb="3">
      <t>タイキュウ</t>
    </rPh>
    <phoneticPr fontId="5"/>
  </si>
  <si>
    <t>高耐久防滑　トップ</t>
    <rPh sb="0" eb="1">
      <t>コウ</t>
    </rPh>
    <rPh sb="1" eb="3">
      <t>タイキュウ</t>
    </rPh>
    <rPh sb="3" eb="5">
      <t>ボウカツ</t>
    </rPh>
    <phoneticPr fontId="5"/>
  </si>
  <si>
    <t>ステンレス脱気筒</t>
    <rPh sb="5" eb="6">
      <t>ダツ</t>
    </rPh>
    <rPh sb="6" eb="7">
      <t>キ</t>
    </rPh>
    <rPh sb="7" eb="8">
      <t>ツツ</t>
    </rPh>
    <phoneticPr fontId="5"/>
  </si>
  <si>
    <t>総編集。</t>
    <rPh sb="0" eb="1">
      <t>ソウ</t>
    </rPh>
    <rPh sb="1" eb="3">
      <t>ヘンシュウ</t>
    </rPh>
    <phoneticPr fontId="3"/>
  </si>
  <si>
    <t>E-2 対応</t>
    <rPh sb="4" eb="6">
      <t>タイオウ</t>
    </rPh>
    <phoneticPr fontId="5"/>
  </si>
  <si>
    <t>D-2,D-4 対応</t>
    <rPh sb="8" eb="10">
      <t>タイオウ</t>
    </rPh>
    <phoneticPr fontId="5"/>
  </si>
  <si>
    <t>C-2、C-4　対応</t>
    <rPh sb="8" eb="10">
      <t>タイオウ</t>
    </rPh>
    <phoneticPr fontId="5"/>
  </si>
  <si>
    <t>1.2 kg/㎡</t>
    <phoneticPr fontId="5"/>
  </si>
  <si>
    <t>屋根保護密着工法　　N-23-PM</t>
    <rPh sb="0" eb="2">
      <t>ヤネ</t>
    </rPh>
    <rPh sb="2" eb="4">
      <t>ホゴ</t>
    </rPh>
    <rPh sb="4" eb="6">
      <t>ミッチャク</t>
    </rPh>
    <rPh sb="6" eb="8">
      <t>コウホウ</t>
    </rPh>
    <phoneticPr fontId="5"/>
  </si>
  <si>
    <t>屋根保護密着断熱工法　　N-23-PD</t>
    <rPh sb="0" eb="2">
      <t>ヤネ</t>
    </rPh>
    <rPh sb="2" eb="4">
      <t>ホゴ</t>
    </rPh>
    <rPh sb="4" eb="6">
      <t>ミッチャク</t>
    </rPh>
    <rPh sb="6" eb="8">
      <t>ダンネツ</t>
    </rPh>
    <rPh sb="8" eb="10">
      <t>コウホウ</t>
    </rPh>
    <phoneticPr fontId="5"/>
  </si>
  <si>
    <r>
      <t>屋根露出絶縁工法　　NZ-23-TP</t>
    </r>
    <r>
      <rPr>
        <b/>
        <sz val="14"/>
        <color theme="0" tint="-0.499984740745262"/>
        <rFont val="ＭＳ Ｐゴシック"/>
        <family val="3"/>
        <charset val="128"/>
      </rPr>
      <t>,-TS,-SP,SS,-HP,-HS,-SH</t>
    </r>
    <rPh sb="0" eb="2">
      <t>ヤネ</t>
    </rPh>
    <rPh sb="2" eb="4">
      <t>ロシュツ</t>
    </rPh>
    <rPh sb="4" eb="6">
      <t>ゼツエン</t>
    </rPh>
    <rPh sb="6" eb="8">
      <t>コウホウ</t>
    </rPh>
    <phoneticPr fontId="5"/>
  </si>
  <si>
    <t>屋根露出密着工法　　N-23-HP,-HS,-SP,-SS,-SH</t>
    <rPh sb="0" eb="2">
      <t>ヤネ</t>
    </rPh>
    <rPh sb="2" eb="4">
      <t>ロシュツ</t>
    </rPh>
    <rPh sb="4" eb="6">
      <t>ミッチャク</t>
    </rPh>
    <rPh sb="6" eb="8">
      <t>コウホウ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</si>
</sst>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;_搀"/>
    <numFmt numFmtId="179" formatCode="[$-F800]dddd\,\ mmmm\ dd\,\ yyyy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4"/>
      <color theme="0" tint="-0.499984740745262"/>
      <name val="ＭＳ Ｐゴシック"/>
      <family val="3"/>
      <charset val="128"/>
    </font>
    <font>
      <b/>
      <sz val="14"/>
      <color theme="0" tint="-0.249977111117893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right" vertical="center"/>
    </xf>
    <xf numFmtId="2" fontId="6" fillId="3" borderId="4" xfId="1" applyNumberFormat="1" applyFont="1" applyFill="1" applyBorder="1" applyAlignment="1">
      <alignment horizontal="right" vertical="center"/>
    </xf>
    <xf numFmtId="2" fontId="6" fillId="0" borderId="5" xfId="1" applyNumberFormat="1" applyFont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38" fontId="10" fillId="5" borderId="9" xfId="2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1" fillId="5" borderId="7" xfId="2" applyFill="1" applyBorder="1" applyAlignment="1">
      <alignment horizontal="center" vertical="center"/>
    </xf>
    <xf numFmtId="38" fontId="10" fillId="5" borderId="7" xfId="2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38" fontId="2" fillId="4" borderId="4" xfId="2" applyFont="1" applyFill="1" applyBorder="1" applyAlignment="1">
      <alignment horizontal="center" vertical="center"/>
    </xf>
    <xf numFmtId="38" fontId="1" fillId="4" borderId="7" xfId="2" applyFill="1" applyBorder="1" applyAlignment="1">
      <alignment horizontal="right" vertical="center"/>
    </xf>
    <xf numFmtId="38" fontId="1" fillId="4" borderId="2" xfId="2" applyFill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177" fontId="1" fillId="0" borderId="3" xfId="1" applyNumberFormat="1" applyBorder="1" applyAlignment="1">
      <alignment horizontal="center" vertical="center"/>
    </xf>
    <xf numFmtId="176" fontId="6" fillId="3" borderId="12" xfId="1" applyNumberFormat="1" applyFont="1" applyFill="1" applyBorder="1" applyAlignment="1">
      <alignment horizontal="center" vertical="center"/>
    </xf>
    <xf numFmtId="38" fontId="1" fillId="4" borderId="2" xfId="2" applyFill="1" applyBorder="1" applyAlignment="1">
      <alignment horizontal="right" vertical="center"/>
    </xf>
    <xf numFmtId="177" fontId="1" fillId="0" borderId="0" xfId="1" applyNumberFormat="1" applyAlignment="1">
      <alignment vertical="center"/>
    </xf>
    <xf numFmtId="177" fontId="1" fillId="0" borderId="8" xfId="1" applyNumberFormat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38" fontId="6" fillId="4" borderId="4" xfId="2" applyFont="1" applyFill="1" applyBorder="1" applyAlignment="1">
      <alignment horizontal="center" vertical="center"/>
    </xf>
    <xf numFmtId="38" fontId="1" fillId="4" borderId="2" xfId="2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6" fillId="3" borderId="4" xfId="1" applyNumberFormat="1" applyFont="1" applyFill="1" applyBorder="1" applyAlignment="1">
      <alignment horizontal="center" vertical="center"/>
    </xf>
    <xf numFmtId="38" fontId="1" fillId="4" borderId="6" xfId="2" applyFill="1" applyBorder="1" applyAlignment="1">
      <alignment horizontal="right" vertical="center"/>
    </xf>
    <xf numFmtId="177" fontId="1" fillId="0" borderId="3" xfId="2" applyNumberForma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38" fontId="1" fillId="0" borderId="2" xfId="2" applyBorder="1" applyAlignment="1">
      <alignment vertical="center"/>
    </xf>
    <xf numFmtId="9" fontId="1" fillId="0" borderId="0" xfId="4" applyAlignment="1">
      <alignment vertical="center"/>
    </xf>
    <xf numFmtId="0" fontId="1" fillId="0" borderId="2" xfId="1" applyBorder="1"/>
    <xf numFmtId="0" fontId="1" fillId="0" borderId="2" xfId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0" borderId="2" xfId="3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38" fontId="6" fillId="3" borderId="5" xfId="2" applyFont="1" applyFill="1" applyBorder="1" applyAlignment="1">
      <alignment horizontal="center" vertical="center"/>
    </xf>
    <xf numFmtId="178" fontId="1" fillId="0" borderId="2" xfId="1" applyNumberFormat="1" applyBorder="1" applyAlignment="1">
      <alignment vertical="center"/>
    </xf>
    <xf numFmtId="0" fontId="0" fillId="0" borderId="2" xfId="3" applyFont="1" applyBorder="1" applyAlignment="1">
      <alignment horizontal="center" vertical="center"/>
    </xf>
    <xf numFmtId="177" fontId="0" fillId="0" borderId="3" xfId="2" applyNumberFormat="1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38" fontId="0" fillId="0" borderId="2" xfId="2" applyFont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1" fillId="4" borderId="1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4" fontId="0" fillId="0" borderId="2" xfId="0" applyNumberFormat="1" applyBorder="1" applyAlignment="1"/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38" fontId="1" fillId="4" borderId="7" xfId="2" applyFill="1" applyBorder="1" applyAlignment="1">
      <alignment horizontal="right" vertical="center"/>
    </xf>
    <xf numFmtId="176" fontId="6" fillId="3" borderId="12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1" fillId="4" borderId="7" xfId="2" applyFill="1" applyBorder="1" applyAlignment="1">
      <alignment vertical="center"/>
    </xf>
    <xf numFmtId="0" fontId="10" fillId="0" borderId="7" xfId="1" applyFont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1" fillId="6" borderId="16" xfId="1" applyFill="1" applyBorder="1" applyAlignment="1">
      <alignment horizontal="center" vertical="center"/>
    </xf>
    <xf numFmtId="0" fontId="1" fillId="6" borderId="6" xfId="1" applyFill="1" applyBorder="1" applyAlignment="1">
      <alignment horizontal="center" vertical="center"/>
    </xf>
    <xf numFmtId="0" fontId="1" fillId="6" borderId="2" xfId="1" applyFill="1" applyBorder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76" fontId="12" fillId="3" borderId="9" xfId="1" applyNumberFormat="1" applyFont="1" applyFill="1" applyBorder="1" applyAlignment="1">
      <alignment horizontal="center" vertical="center"/>
    </xf>
    <xf numFmtId="176" fontId="12" fillId="3" borderId="13" xfId="1" applyNumberFormat="1" applyFont="1" applyFill="1" applyBorder="1" applyAlignment="1">
      <alignment horizontal="center" vertical="center"/>
    </xf>
    <xf numFmtId="176" fontId="12" fillId="3" borderId="12" xfId="1" applyNumberFormat="1" applyFont="1" applyFill="1" applyBorder="1" applyAlignment="1">
      <alignment horizontal="center" vertical="center"/>
    </xf>
    <xf numFmtId="38" fontId="1" fillId="4" borderId="7" xfId="2" applyFill="1" applyBorder="1" applyAlignment="1">
      <alignment horizontal="right" vertical="center"/>
    </xf>
    <xf numFmtId="38" fontId="1" fillId="4" borderId="14" xfId="2" applyFill="1" applyBorder="1" applyAlignment="1">
      <alignment horizontal="right" vertical="center"/>
    </xf>
    <xf numFmtId="38" fontId="1" fillId="4" borderId="11" xfId="2" applyFill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76" fontId="6" fillId="3" borderId="9" xfId="1" applyNumberFormat="1" applyFont="1" applyFill="1" applyBorder="1" applyAlignment="1">
      <alignment horizontal="center" vertical="center"/>
    </xf>
    <xf numFmtId="176" fontId="6" fillId="3" borderId="12" xfId="1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13" fillId="3" borderId="9" xfId="1" applyNumberFormat="1" applyFont="1" applyFill="1" applyBorder="1" applyAlignment="1">
      <alignment horizontal="center" vertical="center"/>
    </xf>
    <xf numFmtId="176" fontId="13" fillId="3" borderId="13" xfId="1" applyNumberFormat="1" applyFont="1" applyFill="1" applyBorder="1" applyAlignment="1">
      <alignment horizontal="center" vertical="center"/>
    </xf>
    <xf numFmtId="176" fontId="13" fillId="3" borderId="12" xfId="1" applyNumberFormat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6" fontId="6" fillId="3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177" fontId="1" fillId="0" borderId="7" xfId="1" applyNumberFormat="1" applyBorder="1" applyAlignment="1">
      <alignment horizontal="center" vertical="center" wrapText="1"/>
    </xf>
    <xf numFmtId="177" fontId="1" fillId="0" borderId="11" xfId="1" applyNumberFormat="1" applyBorder="1" applyAlignment="1">
      <alignment horizontal="center" vertical="center" wrapText="1"/>
    </xf>
    <xf numFmtId="177" fontId="1" fillId="0" borderId="0" xfId="1" applyNumberFormat="1" applyAlignment="1">
      <alignment vertical="center" wrapText="1"/>
    </xf>
  </cellXfs>
  <cellStyles count="5">
    <cellStyle name="パーセント 2" xfId="4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_05ナルファルトWP材料数量計算書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tabSelected="1" zoomScale="89" zoomScaleNormal="89" workbookViewId="0">
      <selection activeCell="B6" sqref="B6"/>
    </sheetView>
  </sheetViews>
  <sheetFormatPr defaultColWidth="9" defaultRowHeight="13.5" x14ac:dyDescent="0.15"/>
  <cols>
    <col min="1" max="1" width="1.625" style="2" customWidth="1"/>
    <col min="2" max="2" width="20.75" style="2" customWidth="1"/>
    <col min="3" max="3" width="20.25" style="2" customWidth="1"/>
    <col min="4" max="4" width="19.625" style="2" customWidth="1"/>
    <col min="5" max="5" width="3.125" style="4" customWidth="1"/>
    <col min="6" max="6" width="8.5" style="2" bestFit="1" customWidth="1"/>
    <col min="7" max="7" width="13.25" style="2" customWidth="1"/>
    <col min="8" max="8" width="11.375" style="2" customWidth="1"/>
    <col min="9" max="10" width="13.25" style="2" customWidth="1"/>
    <col min="11" max="256" width="9" style="2"/>
    <col min="257" max="257" width="1.625" style="2" customWidth="1"/>
    <col min="258" max="258" width="19.75" style="2" customWidth="1"/>
    <col min="259" max="259" width="24.625" style="2" customWidth="1"/>
    <col min="260" max="260" width="16.25" style="2" customWidth="1"/>
    <col min="261" max="261" width="3.125" style="2" customWidth="1"/>
    <col min="262" max="262" width="8.5" style="2" bestFit="1" customWidth="1"/>
    <col min="263" max="263" width="13.25" style="2" customWidth="1"/>
    <col min="264" max="264" width="11.375" style="2" customWidth="1"/>
    <col min="265" max="266" width="13.25" style="2" customWidth="1"/>
    <col min="267" max="512" width="9" style="2"/>
    <col min="513" max="513" width="1.625" style="2" customWidth="1"/>
    <col min="514" max="514" width="19.75" style="2" customWidth="1"/>
    <col min="515" max="515" width="24.625" style="2" customWidth="1"/>
    <col min="516" max="516" width="16.25" style="2" customWidth="1"/>
    <col min="517" max="517" width="3.125" style="2" customWidth="1"/>
    <col min="518" max="518" width="8.5" style="2" bestFit="1" customWidth="1"/>
    <col min="519" max="519" width="13.25" style="2" customWidth="1"/>
    <col min="520" max="520" width="11.375" style="2" customWidth="1"/>
    <col min="521" max="522" width="13.25" style="2" customWidth="1"/>
    <col min="523" max="768" width="9" style="2"/>
    <col min="769" max="769" width="1.625" style="2" customWidth="1"/>
    <col min="770" max="770" width="19.75" style="2" customWidth="1"/>
    <col min="771" max="771" width="24.625" style="2" customWidth="1"/>
    <col min="772" max="772" width="16.25" style="2" customWidth="1"/>
    <col min="773" max="773" width="3.125" style="2" customWidth="1"/>
    <col min="774" max="774" width="8.5" style="2" bestFit="1" customWidth="1"/>
    <col min="775" max="775" width="13.25" style="2" customWidth="1"/>
    <col min="776" max="776" width="11.375" style="2" customWidth="1"/>
    <col min="777" max="778" width="13.25" style="2" customWidth="1"/>
    <col min="779" max="1024" width="9" style="2"/>
    <col min="1025" max="1025" width="1.625" style="2" customWidth="1"/>
    <col min="1026" max="1026" width="19.75" style="2" customWidth="1"/>
    <col min="1027" max="1027" width="24.625" style="2" customWidth="1"/>
    <col min="1028" max="1028" width="16.25" style="2" customWidth="1"/>
    <col min="1029" max="1029" width="3.125" style="2" customWidth="1"/>
    <col min="1030" max="1030" width="8.5" style="2" bestFit="1" customWidth="1"/>
    <col min="1031" max="1031" width="13.25" style="2" customWidth="1"/>
    <col min="1032" max="1032" width="11.375" style="2" customWidth="1"/>
    <col min="1033" max="1034" width="13.25" style="2" customWidth="1"/>
    <col min="1035" max="1280" width="9" style="2"/>
    <col min="1281" max="1281" width="1.625" style="2" customWidth="1"/>
    <col min="1282" max="1282" width="19.75" style="2" customWidth="1"/>
    <col min="1283" max="1283" width="24.625" style="2" customWidth="1"/>
    <col min="1284" max="1284" width="16.25" style="2" customWidth="1"/>
    <col min="1285" max="1285" width="3.125" style="2" customWidth="1"/>
    <col min="1286" max="1286" width="8.5" style="2" bestFit="1" customWidth="1"/>
    <col min="1287" max="1287" width="13.25" style="2" customWidth="1"/>
    <col min="1288" max="1288" width="11.375" style="2" customWidth="1"/>
    <col min="1289" max="1290" width="13.25" style="2" customWidth="1"/>
    <col min="1291" max="1536" width="9" style="2"/>
    <col min="1537" max="1537" width="1.625" style="2" customWidth="1"/>
    <col min="1538" max="1538" width="19.75" style="2" customWidth="1"/>
    <col min="1539" max="1539" width="24.625" style="2" customWidth="1"/>
    <col min="1540" max="1540" width="16.25" style="2" customWidth="1"/>
    <col min="1541" max="1541" width="3.125" style="2" customWidth="1"/>
    <col min="1542" max="1542" width="8.5" style="2" bestFit="1" customWidth="1"/>
    <col min="1543" max="1543" width="13.25" style="2" customWidth="1"/>
    <col min="1544" max="1544" width="11.375" style="2" customWidth="1"/>
    <col min="1545" max="1546" width="13.25" style="2" customWidth="1"/>
    <col min="1547" max="1792" width="9" style="2"/>
    <col min="1793" max="1793" width="1.625" style="2" customWidth="1"/>
    <col min="1794" max="1794" width="19.75" style="2" customWidth="1"/>
    <col min="1795" max="1795" width="24.625" style="2" customWidth="1"/>
    <col min="1796" max="1796" width="16.25" style="2" customWidth="1"/>
    <col min="1797" max="1797" width="3.125" style="2" customWidth="1"/>
    <col min="1798" max="1798" width="8.5" style="2" bestFit="1" customWidth="1"/>
    <col min="1799" max="1799" width="13.25" style="2" customWidth="1"/>
    <col min="1800" max="1800" width="11.375" style="2" customWidth="1"/>
    <col min="1801" max="1802" width="13.25" style="2" customWidth="1"/>
    <col min="1803" max="2048" width="9" style="2"/>
    <col min="2049" max="2049" width="1.625" style="2" customWidth="1"/>
    <col min="2050" max="2050" width="19.75" style="2" customWidth="1"/>
    <col min="2051" max="2051" width="24.625" style="2" customWidth="1"/>
    <col min="2052" max="2052" width="16.25" style="2" customWidth="1"/>
    <col min="2053" max="2053" width="3.125" style="2" customWidth="1"/>
    <col min="2054" max="2054" width="8.5" style="2" bestFit="1" customWidth="1"/>
    <col min="2055" max="2055" width="13.25" style="2" customWidth="1"/>
    <col min="2056" max="2056" width="11.375" style="2" customWidth="1"/>
    <col min="2057" max="2058" width="13.25" style="2" customWidth="1"/>
    <col min="2059" max="2304" width="9" style="2"/>
    <col min="2305" max="2305" width="1.625" style="2" customWidth="1"/>
    <col min="2306" max="2306" width="19.75" style="2" customWidth="1"/>
    <col min="2307" max="2307" width="24.625" style="2" customWidth="1"/>
    <col min="2308" max="2308" width="16.25" style="2" customWidth="1"/>
    <col min="2309" max="2309" width="3.125" style="2" customWidth="1"/>
    <col min="2310" max="2310" width="8.5" style="2" bestFit="1" customWidth="1"/>
    <col min="2311" max="2311" width="13.25" style="2" customWidth="1"/>
    <col min="2312" max="2312" width="11.375" style="2" customWidth="1"/>
    <col min="2313" max="2314" width="13.25" style="2" customWidth="1"/>
    <col min="2315" max="2560" width="9" style="2"/>
    <col min="2561" max="2561" width="1.625" style="2" customWidth="1"/>
    <col min="2562" max="2562" width="19.75" style="2" customWidth="1"/>
    <col min="2563" max="2563" width="24.625" style="2" customWidth="1"/>
    <col min="2564" max="2564" width="16.25" style="2" customWidth="1"/>
    <col min="2565" max="2565" width="3.125" style="2" customWidth="1"/>
    <col min="2566" max="2566" width="8.5" style="2" bestFit="1" customWidth="1"/>
    <col min="2567" max="2567" width="13.25" style="2" customWidth="1"/>
    <col min="2568" max="2568" width="11.375" style="2" customWidth="1"/>
    <col min="2569" max="2570" width="13.25" style="2" customWidth="1"/>
    <col min="2571" max="2816" width="9" style="2"/>
    <col min="2817" max="2817" width="1.625" style="2" customWidth="1"/>
    <col min="2818" max="2818" width="19.75" style="2" customWidth="1"/>
    <col min="2819" max="2819" width="24.625" style="2" customWidth="1"/>
    <col min="2820" max="2820" width="16.25" style="2" customWidth="1"/>
    <col min="2821" max="2821" width="3.125" style="2" customWidth="1"/>
    <col min="2822" max="2822" width="8.5" style="2" bestFit="1" customWidth="1"/>
    <col min="2823" max="2823" width="13.25" style="2" customWidth="1"/>
    <col min="2824" max="2824" width="11.375" style="2" customWidth="1"/>
    <col min="2825" max="2826" width="13.25" style="2" customWidth="1"/>
    <col min="2827" max="3072" width="9" style="2"/>
    <col min="3073" max="3073" width="1.625" style="2" customWidth="1"/>
    <col min="3074" max="3074" width="19.75" style="2" customWidth="1"/>
    <col min="3075" max="3075" width="24.625" style="2" customWidth="1"/>
    <col min="3076" max="3076" width="16.25" style="2" customWidth="1"/>
    <col min="3077" max="3077" width="3.125" style="2" customWidth="1"/>
    <col min="3078" max="3078" width="8.5" style="2" bestFit="1" customWidth="1"/>
    <col min="3079" max="3079" width="13.25" style="2" customWidth="1"/>
    <col min="3080" max="3080" width="11.375" style="2" customWidth="1"/>
    <col min="3081" max="3082" width="13.25" style="2" customWidth="1"/>
    <col min="3083" max="3328" width="9" style="2"/>
    <col min="3329" max="3329" width="1.625" style="2" customWidth="1"/>
    <col min="3330" max="3330" width="19.75" style="2" customWidth="1"/>
    <col min="3331" max="3331" width="24.625" style="2" customWidth="1"/>
    <col min="3332" max="3332" width="16.25" style="2" customWidth="1"/>
    <col min="3333" max="3333" width="3.125" style="2" customWidth="1"/>
    <col min="3334" max="3334" width="8.5" style="2" bestFit="1" customWidth="1"/>
    <col min="3335" max="3335" width="13.25" style="2" customWidth="1"/>
    <col min="3336" max="3336" width="11.375" style="2" customWidth="1"/>
    <col min="3337" max="3338" width="13.25" style="2" customWidth="1"/>
    <col min="3339" max="3584" width="9" style="2"/>
    <col min="3585" max="3585" width="1.625" style="2" customWidth="1"/>
    <col min="3586" max="3586" width="19.75" style="2" customWidth="1"/>
    <col min="3587" max="3587" width="24.625" style="2" customWidth="1"/>
    <col min="3588" max="3588" width="16.25" style="2" customWidth="1"/>
    <col min="3589" max="3589" width="3.125" style="2" customWidth="1"/>
    <col min="3590" max="3590" width="8.5" style="2" bestFit="1" customWidth="1"/>
    <col min="3591" max="3591" width="13.25" style="2" customWidth="1"/>
    <col min="3592" max="3592" width="11.375" style="2" customWidth="1"/>
    <col min="3593" max="3594" width="13.25" style="2" customWidth="1"/>
    <col min="3595" max="3840" width="9" style="2"/>
    <col min="3841" max="3841" width="1.625" style="2" customWidth="1"/>
    <col min="3842" max="3842" width="19.75" style="2" customWidth="1"/>
    <col min="3843" max="3843" width="24.625" style="2" customWidth="1"/>
    <col min="3844" max="3844" width="16.25" style="2" customWidth="1"/>
    <col min="3845" max="3845" width="3.125" style="2" customWidth="1"/>
    <col min="3846" max="3846" width="8.5" style="2" bestFit="1" customWidth="1"/>
    <col min="3847" max="3847" width="13.25" style="2" customWidth="1"/>
    <col min="3848" max="3848" width="11.375" style="2" customWidth="1"/>
    <col min="3849" max="3850" width="13.25" style="2" customWidth="1"/>
    <col min="3851" max="4096" width="9" style="2"/>
    <col min="4097" max="4097" width="1.625" style="2" customWidth="1"/>
    <col min="4098" max="4098" width="19.75" style="2" customWidth="1"/>
    <col min="4099" max="4099" width="24.625" style="2" customWidth="1"/>
    <col min="4100" max="4100" width="16.25" style="2" customWidth="1"/>
    <col min="4101" max="4101" width="3.125" style="2" customWidth="1"/>
    <col min="4102" max="4102" width="8.5" style="2" bestFit="1" customWidth="1"/>
    <col min="4103" max="4103" width="13.25" style="2" customWidth="1"/>
    <col min="4104" max="4104" width="11.375" style="2" customWidth="1"/>
    <col min="4105" max="4106" width="13.25" style="2" customWidth="1"/>
    <col min="4107" max="4352" width="9" style="2"/>
    <col min="4353" max="4353" width="1.625" style="2" customWidth="1"/>
    <col min="4354" max="4354" width="19.75" style="2" customWidth="1"/>
    <col min="4355" max="4355" width="24.625" style="2" customWidth="1"/>
    <col min="4356" max="4356" width="16.25" style="2" customWidth="1"/>
    <col min="4357" max="4357" width="3.125" style="2" customWidth="1"/>
    <col min="4358" max="4358" width="8.5" style="2" bestFit="1" customWidth="1"/>
    <col min="4359" max="4359" width="13.25" style="2" customWidth="1"/>
    <col min="4360" max="4360" width="11.375" style="2" customWidth="1"/>
    <col min="4361" max="4362" width="13.25" style="2" customWidth="1"/>
    <col min="4363" max="4608" width="9" style="2"/>
    <col min="4609" max="4609" width="1.625" style="2" customWidth="1"/>
    <col min="4610" max="4610" width="19.75" style="2" customWidth="1"/>
    <col min="4611" max="4611" width="24.625" style="2" customWidth="1"/>
    <col min="4612" max="4612" width="16.25" style="2" customWidth="1"/>
    <col min="4613" max="4613" width="3.125" style="2" customWidth="1"/>
    <col min="4614" max="4614" width="8.5" style="2" bestFit="1" customWidth="1"/>
    <col min="4615" max="4615" width="13.25" style="2" customWidth="1"/>
    <col min="4616" max="4616" width="11.375" style="2" customWidth="1"/>
    <col min="4617" max="4618" width="13.25" style="2" customWidth="1"/>
    <col min="4619" max="4864" width="9" style="2"/>
    <col min="4865" max="4865" width="1.625" style="2" customWidth="1"/>
    <col min="4866" max="4866" width="19.75" style="2" customWidth="1"/>
    <col min="4867" max="4867" width="24.625" style="2" customWidth="1"/>
    <col min="4868" max="4868" width="16.25" style="2" customWidth="1"/>
    <col min="4869" max="4869" width="3.125" style="2" customWidth="1"/>
    <col min="4870" max="4870" width="8.5" style="2" bestFit="1" customWidth="1"/>
    <col min="4871" max="4871" width="13.25" style="2" customWidth="1"/>
    <col min="4872" max="4872" width="11.375" style="2" customWidth="1"/>
    <col min="4873" max="4874" width="13.25" style="2" customWidth="1"/>
    <col min="4875" max="5120" width="9" style="2"/>
    <col min="5121" max="5121" width="1.625" style="2" customWidth="1"/>
    <col min="5122" max="5122" width="19.75" style="2" customWidth="1"/>
    <col min="5123" max="5123" width="24.625" style="2" customWidth="1"/>
    <col min="5124" max="5124" width="16.25" style="2" customWidth="1"/>
    <col min="5125" max="5125" width="3.125" style="2" customWidth="1"/>
    <col min="5126" max="5126" width="8.5" style="2" bestFit="1" customWidth="1"/>
    <col min="5127" max="5127" width="13.25" style="2" customWidth="1"/>
    <col min="5128" max="5128" width="11.375" style="2" customWidth="1"/>
    <col min="5129" max="5130" width="13.25" style="2" customWidth="1"/>
    <col min="5131" max="5376" width="9" style="2"/>
    <col min="5377" max="5377" width="1.625" style="2" customWidth="1"/>
    <col min="5378" max="5378" width="19.75" style="2" customWidth="1"/>
    <col min="5379" max="5379" width="24.625" style="2" customWidth="1"/>
    <col min="5380" max="5380" width="16.25" style="2" customWidth="1"/>
    <col min="5381" max="5381" width="3.125" style="2" customWidth="1"/>
    <col min="5382" max="5382" width="8.5" style="2" bestFit="1" customWidth="1"/>
    <col min="5383" max="5383" width="13.25" style="2" customWidth="1"/>
    <col min="5384" max="5384" width="11.375" style="2" customWidth="1"/>
    <col min="5385" max="5386" width="13.25" style="2" customWidth="1"/>
    <col min="5387" max="5632" width="9" style="2"/>
    <col min="5633" max="5633" width="1.625" style="2" customWidth="1"/>
    <col min="5634" max="5634" width="19.75" style="2" customWidth="1"/>
    <col min="5635" max="5635" width="24.625" style="2" customWidth="1"/>
    <col min="5636" max="5636" width="16.25" style="2" customWidth="1"/>
    <col min="5637" max="5637" width="3.125" style="2" customWidth="1"/>
    <col min="5638" max="5638" width="8.5" style="2" bestFit="1" customWidth="1"/>
    <col min="5639" max="5639" width="13.25" style="2" customWidth="1"/>
    <col min="5640" max="5640" width="11.375" style="2" customWidth="1"/>
    <col min="5641" max="5642" width="13.25" style="2" customWidth="1"/>
    <col min="5643" max="5888" width="9" style="2"/>
    <col min="5889" max="5889" width="1.625" style="2" customWidth="1"/>
    <col min="5890" max="5890" width="19.75" style="2" customWidth="1"/>
    <col min="5891" max="5891" width="24.625" style="2" customWidth="1"/>
    <col min="5892" max="5892" width="16.25" style="2" customWidth="1"/>
    <col min="5893" max="5893" width="3.125" style="2" customWidth="1"/>
    <col min="5894" max="5894" width="8.5" style="2" bestFit="1" customWidth="1"/>
    <col min="5895" max="5895" width="13.25" style="2" customWidth="1"/>
    <col min="5896" max="5896" width="11.375" style="2" customWidth="1"/>
    <col min="5897" max="5898" width="13.25" style="2" customWidth="1"/>
    <col min="5899" max="6144" width="9" style="2"/>
    <col min="6145" max="6145" width="1.625" style="2" customWidth="1"/>
    <col min="6146" max="6146" width="19.75" style="2" customWidth="1"/>
    <col min="6147" max="6147" width="24.625" style="2" customWidth="1"/>
    <col min="6148" max="6148" width="16.25" style="2" customWidth="1"/>
    <col min="6149" max="6149" width="3.125" style="2" customWidth="1"/>
    <col min="6150" max="6150" width="8.5" style="2" bestFit="1" customWidth="1"/>
    <col min="6151" max="6151" width="13.25" style="2" customWidth="1"/>
    <col min="6152" max="6152" width="11.375" style="2" customWidth="1"/>
    <col min="6153" max="6154" width="13.25" style="2" customWidth="1"/>
    <col min="6155" max="6400" width="9" style="2"/>
    <col min="6401" max="6401" width="1.625" style="2" customWidth="1"/>
    <col min="6402" max="6402" width="19.75" style="2" customWidth="1"/>
    <col min="6403" max="6403" width="24.625" style="2" customWidth="1"/>
    <col min="6404" max="6404" width="16.25" style="2" customWidth="1"/>
    <col min="6405" max="6405" width="3.125" style="2" customWidth="1"/>
    <col min="6406" max="6406" width="8.5" style="2" bestFit="1" customWidth="1"/>
    <col min="6407" max="6407" width="13.25" style="2" customWidth="1"/>
    <col min="6408" max="6408" width="11.375" style="2" customWidth="1"/>
    <col min="6409" max="6410" width="13.25" style="2" customWidth="1"/>
    <col min="6411" max="6656" width="9" style="2"/>
    <col min="6657" max="6657" width="1.625" style="2" customWidth="1"/>
    <col min="6658" max="6658" width="19.75" style="2" customWidth="1"/>
    <col min="6659" max="6659" width="24.625" style="2" customWidth="1"/>
    <col min="6660" max="6660" width="16.25" style="2" customWidth="1"/>
    <col min="6661" max="6661" width="3.125" style="2" customWidth="1"/>
    <col min="6662" max="6662" width="8.5" style="2" bestFit="1" customWidth="1"/>
    <col min="6663" max="6663" width="13.25" style="2" customWidth="1"/>
    <col min="6664" max="6664" width="11.375" style="2" customWidth="1"/>
    <col min="6665" max="6666" width="13.25" style="2" customWidth="1"/>
    <col min="6667" max="6912" width="9" style="2"/>
    <col min="6913" max="6913" width="1.625" style="2" customWidth="1"/>
    <col min="6914" max="6914" width="19.75" style="2" customWidth="1"/>
    <col min="6915" max="6915" width="24.625" style="2" customWidth="1"/>
    <col min="6916" max="6916" width="16.25" style="2" customWidth="1"/>
    <col min="6917" max="6917" width="3.125" style="2" customWidth="1"/>
    <col min="6918" max="6918" width="8.5" style="2" bestFit="1" customWidth="1"/>
    <col min="6919" max="6919" width="13.25" style="2" customWidth="1"/>
    <col min="6920" max="6920" width="11.375" style="2" customWidth="1"/>
    <col min="6921" max="6922" width="13.25" style="2" customWidth="1"/>
    <col min="6923" max="7168" width="9" style="2"/>
    <col min="7169" max="7169" width="1.625" style="2" customWidth="1"/>
    <col min="7170" max="7170" width="19.75" style="2" customWidth="1"/>
    <col min="7171" max="7171" width="24.625" style="2" customWidth="1"/>
    <col min="7172" max="7172" width="16.25" style="2" customWidth="1"/>
    <col min="7173" max="7173" width="3.125" style="2" customWidth="1"/>
    <col min="7174" max="7174" width="8.5" style="2" bestFit="1" customWidth="1"/>
    <col min="7175" max="7175" width="13.25" style="2" customWidth="1"/>
    <col min="7176" max="7176" width="11.375" style="2" customWidth="1"/>
    <col min="7177" max="7178" width="13.25" style="2" customWidth="1"/>
    <col min="7179" max="7424" width="9" style="2"/>
    <col min="7425" max="7425" width="1.625" style="2" customWidth="1"/>
    <col min="7426" max="7426" width="19.75" style="2" customWidth="1"/>
    <col min="7427" max="7427" width="24.625" style="2" customWidth="1"/>
    <col min="7428" max="7428" width="16.25" style="2" customWidth="1"/>
    <col min="7429" max="7429" width="3.125" style="2" customWidth="1"/>
    <col min="7430" max="7430" width="8.5" style="2" bestFit="1" customWidth="1"/>
    <col min="7431" max="7431" width="13.25" style="2" customWidth="1"/>
    <col min="7432" max="7432" width="11.375" style="2" customWidth="1"/>
    <col min="7433" max="7434" width="13.25" style="2" customWidth="1"/>
    <col min="7435" max="7680" width="9" style="2"/>
    <col min="7681" max="7681" width="1.625" style="2" customWidth="1"/>
    <col min="7682" max="7682" width="19.75" style="2" customWidth="1"/>
    <col min="7683" max="7683" width="24.625" style="2" customWidth="1"/>
    <col min="7684" max="7684" width="16.25" style="2" customWidth="1"/>
    <col min="7685" max="7685" width="3.125" style="2" customWidth="1"/>
    <col min="7686" max="7686" width="8.5" style="2" bestFit="1" customWidth="1"/>
    <col min="7687" max="7687" width="13.25" style="2" customWidth="1"/>
    <col min="7688" max="7688" width="11.375" style="2" customWidth="1"/>
    <col min="7689" max="7690" width="13.25" style="2" customWidth="1"/>
    <col min="7691" max="7936" width="9" style="2"/>
    <col min="7937" max="7937" width="1.625" style="2" customWidth="1"/>
    <col min="7938" max="7938" width="19.75" style="2" customWidth="1"/>
    <col min="7939" max="7939" width="24.625" style="2" customWidth="1"/>
    <col min="7940" max="7940" width="16.25" style="2" customWidth="1"/>
    <col min="7941" max="7941" width="3.125" style="2" customWidth="1"/>
    <col min="7942" max="7942" width="8.5" style="2" bestFit="1" customWidth="1"/>
    <col min="7943" max="7943" width="13.25" style="2" customWidth="1"/>
    <col min="7944" max="7944" width="11.375" style="2" customWidth="1"/>
    <col min="7945" max="7946" width="13.25" style="2" customWidth="1"/>
    <col min="7947" max="8192" width="9" style="2"/>
    <col min="8193" max="8193" width="1.625" style="2" customWidth="1"/>
    <col min="8194" max="8194" width="19.75" style="2" customWidth="1"/>
    <col min="8195" max="8195" width="24.625" style="2" customWidth="1"/>
    <col min="8196" max="8196" width="16.25" style="2" customWidth="1"/>
    <col min="8197" max="8197" width="3.125" style="2" customWidth="1"/>
    <col min="8198" max="8198" width="8.5" style="2" bestFit="1" customWidth="1"/>
    <col min="8199" max="8199" width="13.25" style="2" customWidth="1"/>
    <col min="8200" max="8200" width="11.375" style="2" customWidth="1"/>
    <col min="8201" max="8202" width="13.25" style="2" customWidth="1"/>
    <col min="8203" max="8448" width="9" style="2"/>
    <col min="8449" max="8449" width="1.625" style="2" customWidth="1"/>
    <col min="8450" max="8450" width="19.75" style="2" customWidth="1"/>
    <col min="8451" max="8451" width="24.625" style="2" customWidth="1"/>
    <col min="8452" max="8452" width="16.25" style="2" customWidth="1"/>
    <col min="8453" max="8453" width="3.125" style="2" customWidth="1"/>
    <col min="8454" max="8454" width="8.5" style="2" bestFit="1" customWidth="1"/>
    <col min="8455" max="8455" width="13.25" style="2" customWidth="1"/>
    <col min="8456" max="8456" width="11.375" style="2" customWidth="1"/>
    <col min="8457" max="8458" width="13.25" style="2" customWidth="1"/>
    <col min="8459" max="8704" width="9" style="2"/>
    <col min="8705" max="8705" width="1.625" style="2" customWidth="1"/>
    <col min="8706" max="8706" width="19.75" style="2" customWidth="1"/>
    <col min="8707" max="8707" width="24.625" style="2" customWidth="1"/>
    <col min="8708" max="8708" width="16.25" style="2" customWidth="1"/>
    <col min="8709" max="8709" width="3.125" style="2" customWidth="1"/>
    <col min="8710" max="8710" width="8.5" style="2" bestFit="1" customWidth="1"/>
    <col min="8711" max="8711" width="13.25" style="2" customWidth="1"/>
    <col min="8712" max="8712" width="11.375" style="2" customWidth="1"/>
    <col min="8713" max="8714" width="13.25" style="2" customWidth="1"/>
    <col min="8715" max="8960" width="9" style="2"/>
    <col min="8961" max="8961" width="1.625" style="2" customWidth="1"/>
    <col min="8962" max="8962" width="19.75" style="2" customWidth="1"/>
    <col min="8963" max="8963" width="24.625" style="2" customWidth="1"/>
    <col min="8964" max="8964" width="16.25" style="2" customWidth="1"/>
    <col min="8965" max="8965" width="3.125" style="2" customWidth="1"/>
    <col min="8966" max="8966" width="8.5" style="2" bestFit="1" customWidth="1"/>
    <col min="8967" max="8967" width="13.25" style="2" customWidth="1"/>
    <col min="8968" max="8968" width="11.375" style="2" customWidth="1"/>
    <col min="8969" max="8970" width="13.25" style="2" customWidth="1"/>
    <col min="8971" max="9216" width="9" style="2"/>
    <col min="9217" max="9217" width="1.625" style="2" customWidth="1"/>
    <col min="9218" max="9218" width="19.75" style="2" customWidth="1"/>
    <col min="9219" max="9219" width="24.625" style="2" customWidth="1"/>
    <col min="9220" max="9220" width="16.25" style="2" customWidth="1"/>
    <col min="9221" max="9221" width="3.125" style="2" customWidth="1"/>
    <col min="9222" max="9222" width="8.5" style="2" bestFit="1" customWidth="1"/>
    <col min="9223" max="9223" width="13.25" style="2" customWidth="1"/>
    <col min="9224" max="9224" width="11.375" style="2" customWidth="1"/>
    <col min="9225" max="9226" width="13.25" style="2" customWidth="1"/>
    <col min="9227" max="9472" width="9" style="2"/>
    <col min="9473" max="9473" width="1.625" style="2" customWidth="1"/>
    <col min="9474" max="9474" width="19.75" style="2" customWidth="1"/>
    <col min="9475" max="9475" width="24.625" style="2" customWidth="1"/>
    <col min="9476" max="9476" width="16.25" style="2" customWidth="1"/>
    <col min="9477" max="9477" width="3.125" style="2" customWidth="1"/>
    <col min="9478" max="9478" width="8.5" style="2" bestFit="1" customWidth="1"/>
    <col min="9479" max="9479" width="13.25" style="2" customWidth="1"/>
    <col min="9480" max="9480" width="11.375" style="2" customWidth="1"/>
    <col min="9481" max="9482" width="13.25" style="2" customWidth="1"/>
    <col min="9483" max="9728" width="9" style="2"/>
    <col min="9729" max="9729" width="1.625" style="2" customWidth="1"/>
    <col min="9730" max="9730" width="19.75" style="2" customWidth="1"/>
    <col min="9731" max="9731" width="24.625" style="2" customWidth="1"/>
    <col min="9732" max="9732" width="16.25" style="2" customWidth="1"/>
    <col min="9733" max="9733" width="3.125" style="2" customWidth="1"/>
    <col min="9734" max="9734" width="8.5" style="2" bestFit="1" customWidth="1"/>
    <col min="9735" max="9735" width="13.25" style="2" customWidth="1"/>
    <col min="9736" max="9736" width="11.375" style="2" customWidth="1"/>
    <col min="9737" max="9738" width="13.25" style="2" customWidth="1"/>
    <col min="9739" max="9984" width="9" style="2"/>
    <col min="9985" max="9985" width="1.625" style="2" customWidth="1"/>
    <col min="9986" max="9986" width="19.75" style="2" customWidth="1"/>
    <col min="9987" max="9987" width="24.625" style="2" customWidth="1"/>
    <col min="9988" max="9988" width="16.25" style="2" customWidth="1"/>
    <col min="9989" max="9989" width="3.125" style="2" customWidth="1"/>
    <col min="9990" max="9990" width="8.5" style="2" bestFit="1" customWidth="1"/>
    <col min="9991" max="9991" width="13.25" style="2" customWidth="1"/>
    <col min="9992" max="9992" width="11.375" style="2" customWidth="1"/>
    <col min="9993" max="9994" width="13.25" style="2" customWidth="1"/>
    <col min="9995" max="10240" width="9" style="2"/>
    <col min="10241" max="10241" width="1.625" style="2" customWidth="1"/>
    <col min="10242" max="10242" width="19.75" style="2" customWidth="1"/>
    <col min="10243" max="10243" width="24.625" style="2" customWidth="1"/>
    <col min="10244" max="10244" width="16.25" style="2" customWidth="1"/>
    <col min="10245" max="10245" width="3.125" style="2" customWidth="1"/>
    <col min="10246" max="10246" width="8.5" style="2" bestFit="1" customWidth="1"/>
    <col min="10247" max="10247" width="13.25" style="2" customWidth="1"/>
    <col min="10248" max="10248" width="11.375" style="2" customWidth="1"/>
    <col min="10249" max="10250" width="13.25" style="2" customWidth="1"/>
    <col min="10251" max="10496" width="9" style="2"/>
    <col min="10497" max="10497" width="1.625" style="2" customWidth="1"/>
    <col min="10498" max="10498" width="19.75" style="2" customWidth="1"/>
    <col min="10499" max="10499" width="24.625" style="2" customWidth="1"/>
    <col min="10500" max="10500" width="16.25" style="2" customWidth="1"/>
    <col min="10501" max="10501" width="3.125" style="2" customWidth="1"/>
    <col min="10502" max="10502" width="8.5" style="2" bestFit="1" customWidth="1"/>
    <col min="10503" max="10503" width="13.25" style="2" customWidth="1"/>
    <col min="10504" max="10504" width="11.375" style="2" customWidth="1"/>
    <col min="10505" max="10506" width="13.25" style="2" customWidth="1"/>
    <col min="10507" max="10752" width="9" style="2"/>
    <col min="10753" max="10753" width="1.625" style="2" customWidth="1"/>
    <col min="10754" max="10754" width="19.75" style="2" customWidth="1"/>
    <col min="10755" max="10755" width="24.625" style="2" customWidth="1"/>
    <col min="10756" max="10756" width="16.25" style="2" customWidth="1"/>
    <col min="10757" max="10757" width="3.125" style="2" customWidth="1"/>
    <col min="10758" max="10758" width="8.5" style="2" bestFit="1" customWidth="1"/>
    <col min="10759" max="10759" width="13.25" style="2" customWidth="1"/>
    <col min="10760" max="10760" width="11.375" style="2" customWidth="1"/>
    <col min="10761" max="10762" width="13.25" style="2" customWidth="1"/>
    <col min="10763" max="11008" width="9" style="2"/>
    <col min="11009" max="11009" width="1.625" style="2" customWidth="1"/>
    <col min="11010" max="11010" width="19.75" style="2" customWidth="1"/>
    <col min="11011" max="11011" width="24.625" style="2" customWidth="1"/>
    <col min="11012" max="11012" width="16.25" style="2" customWidth="1"/>
    <col min="11013" max="11013" width="3.125" style="2" customWidth="1"/>
    <col min="11014" max="11014" width="8.5" style="2" bestFit="1" customWidth="1"/>
    <col min="11015" max="11015" width="13.25" style="2" customWidth="1"/>
    <col min="11016" max="11016" width="11.375" style="2" customWidth="1"/>
    <col min="11017" max="11018" width="13.25" style="2" customWidth="1"/>
    <col min="11019" max="11264" width="9" style="2"/>
    <col min="11265" max="11265" width="1.625" style="2" customWidth="1"/>
    <col min="11266" max="11266" width="19.75" style="2" customWidth="1"/>
    <col min="11267" max="11267" width="24.625" style="2" customWidth="1"/>
    <col min="11268" max="11268" width="16.25" style="2" customWidth="1"/>
    <col min="11269" max="11269" width="3.125" style="2" customWidth="1"/>
    <col min="11270" max="11270" width="8.5" style="2" bestFit="1" customWidth="1"/>
    <col min="11271" max="11271" width="13.25" style="2" customWidth="1"/>
    <col min="11272" max="11272" width="11.375" style="2" customWidth="1"/>
    <col min="11273" max="11274" width="13.25" style="2" customWidth="1"/>
    <col min="11275" max="11520" width="9" style="2"/>
    <col min="11521" max="11521" width="1.625" style="2" customWidth="1"/>
    <col min="11522" max="11522" width="19.75" style="2" customWidth="1"/>
    <col min="11523" max="11523" width="24.625" style="2" customWidth="1"/>
    <col min="11524" max="11524" width="16.25" style="2" customWidth="1"/>
    <col min="11525" max="11525" width="3.125" style="2" customWidth="1"/>
    <col min="11526" max="11526" width="8.5" style="2" bestFit="1" customWidth="1"/>
    <col min="11527" max="11527" width="13.25" style="2" customWidth="1"/>
    <col min="11528" max="11528" width="11.375" style="2" customWidth="1"/>
    <col min="11529" max="11530" width="13.25" style="2" customWidth="1"/>
    <col min="11531" max="11776" width="9" style="2"/>
    <col min="11777" max="11777" width="1.625" style="2" customWidth="1"/>
    <col min="11778" max="11778" width="19.75" style="2" customWidth="1"/>
    <col min="11779" max="11779" width="24.625" style="2" customWidth="1"/>
    <col min="11780" max="11780" width="16.25" style="2" customWidth="1"/>
    <col min="11781" max="11781" width="3.125" style="2" customWidth="1"/>
    <col min="11782" max="11782" width="8.5" style="2" bestFit="1" customWidth="1"/>
    <col min="11783" max="11783" width="13.25" style="2" customWidth="1"/>
    <col min="11784" max="11784" width="11.375" style="2" customWidth="1"/>
    <col min="11785" max="11786" width="13.25" style="2" customWidth="1"/>
    <col min="11787" max="12032" width="9" style="2"/>
    <col min="12033" max="12033" width="1.625" style="2" customWidth="1"/>
    <col min="12034" max="12034" width="19.75" style="2" customWidth="1"/>
    <col min="12035" max="12035" width="24.625" style="2" customWidth="1"/>
    <col min="12036" max="12036" width="16.25" style="2" customWidth="1"/>
    <col min="12037" max="12037" width="3.125" style="2" customWidth="1"/>
    <col min="12038" max="12038" width="8.5" style="2" bestFit="1" customWidth="1"/>
    <col min="12039" max="12039" width="13.25" style="2" customWidth="1"/>
    <col min="12040" max="12040" width="11.375" style="2" customWidth="1"/>
    <col min="12041" max="12042" width="13.25" style="2" customWidth="1"/>
    <col min="12043" max="12288" width="9" style="2"/>
    <col min="12289" max="12289" width="1.625" style="2" customWidth="1"/>
    <col min="12290" max="12290" width="19.75" style="2" customWidth="1"/>
    <col min="12291" max="12291" width="24.625" style="2" customWidth="1"/>
    <col min="12292" max="12292" width="16.25" style="2" customWidth="1"/>
    <col min="12293" max="12293" width="3.125" style="2" customWidth="1"/>
    <col min="12294" max="12294" width="8.5" style="2" bestFit="1" customWidth="1"/>
    <col min="12295" max="12295" width="13.25" style="2" customWidth="1"/>
    <col min="12296" max="12296" width="11.375" style="2" customWidth="1"/>
    <col min="12297" max="12298" width="13.25" style="2" customWidth="1"/>
    <col min="12299" max="12544" width="9" style="2"/>
    <col min="12545" max="12545" width="1.625" style="2" customWidth="1"/>
    <col min="12546" max="12546" width="19.75" style="2" customWidth="1"/>
    <col min="12547" max="12547" width="24.625" style="2" customWidth="1"/>
    <col min="12548" max="12548" width="16.25" style="2" customWidth="1"/>
    <col min="12549" max="12549" width="3.125" style="2" customWidth="1"/>
    <col min="12550" max="12550" width="8.5" style="2" bestFit="1" customWidth="1"/>
    <col min="12551" max="12551" width="13.25" style="2" customWidth="1"/>
    <col min="12552" max="12552" width="11.375" style="2" customWidth="1"/>
    <col min="12553" max="12554" width="13.25" style="2" customWidth="1"/>
    <col min="12555" max="12800" width="9" style="2"/>
    <col min="12801" max="12801" width="1.625" style="2" customWidth="1"/>
    <col min="12802" max="12802" width="19.75" style="2" customWidth="1"/>
    <col min="12803" max="12803" width="24.625" style="2" customWidth="1"/>
    <col min="12804" max="12804" width="16.25" style="2" customWidth="1"/>
    <col min="12805" max="12805" width="3.125" style="2" customWidth="1"/>
    <col min="12806" max="12806" width="8.5" style="2" bestFit="1" customWidth="1"/>
    <col min="12807" max="12807" width="13.25" style="2" customWidth="1"/>
    <col min="12808" max="12808" width="11.375" style="2" customWidth="1"/>
    <col min="12809" max="12810" width="13.25" style="2" customWidth="1"/>
    <col min="12811" max="13056" width="9" style="2"/>
    <col min="13057" max="13057" width="1.625" style="2" customWidth="1"/>
    <col min="13058" max="13058" width="19.75" style="2" customWidth="1"/>
    <col min="13059" max="13059" width="24.625" style="2" customWidth="1"/>
    <col min="13060" max="13060" width="16.25" style="2" customWidth="1"/>
    <col min="13061" max="13061" width="3.125" style="2" customWidth="1"/>
    <col min="13062" max="13062" width="8.5" style="2" bestFit="1" customWidth="1"/>
    <col min="13063" max="13063" width="13.25" style="2" customWidth="1"/>
    <col min="13064" max="13064" width="11.375" style="2" customWidth="1"/>
    <col min="13065" max="13066" width="13.25" style="2" customWidth="1"/>
    <col min="13067" max="13312" width="9" style="2"/>
    <col min="13313" max="13313" width="1.625" style="2" customWidth="1"/>
    <col min="13314" max="13314" width="19.75" style="2" customWidth="1"/>
    <col min="13315" max="13315" width="24.625" style="2" customWidth="1"/>
    <col min="13316" max="13316" width="16.25" style="2" customWidth="1"/>
    <col min="13317" max="13317" width="3.125" style="2" customWidth="1"/>
    <col min="13318" max="13318" width="8.5" style="2" bestFit="1" customWidth="1"/>
    <col min="13319" max="13319" width="13.25" style="2" customWidth="1"/>
    <col min="13320" max="13320" width="11.375" style="2" customWidth="1"/>
    <col min="13321" max="13322" width="13.25" style="2" customWidth="1"/>
    <col min="13323" max="13568" width="9" style="2"/>
    <col min="13569" max="13569" width="1.625" style="2" customWidth="1"/>
    <col min="13570" max="13570" width="19.75" style="2" customWidth="1"/>
    <col min="13571" max="13571" width="24.625" style="2" customWidth="1"/>
    <col min="13572" max="13572" width="16.25" style="2" customWidth="1"/>
    <col min="13573" max="13573" width="3.125" style="2" customWidth="1"/>
    <col min="13574" max="13574" width="8.5" style="2" bestFit="1" customWidth="1"/>
    <col min="13575" max="13575" width="13.25" style="2" customWidth="1"/>
    <col min="13576" max="13576" width="11.375" style="2" customWidth="1"/>
    <col min="13577" max="13578" width="13.25" style="2" customWidth="1"/>
    <col min="13579" max="13824" width="9" style="2"/>
    <col min="13825" max="13825" width="1.625" style="2" customWidth="1"/>
    <col min="13826" max="13826" width="19.75" style="2" customWidth="1"/>
    <col min="13827" max="13827" width="24.625" style="2" customWidth="1"/>
    <col min="13828" max="13828" width="16.25" style="2" customWidth="1"/>
    <col min="13829" max="13829" width="3.125" style="2" customWidth="1"/>
    <col min="13830" max="13830" width="8.5" style="2" bestFit="1" customWidth="1"/>
    <col min="13831" max="13831" width="13.25" style="2" customWidth="1"/>
    <col min="13832" max="13832" width="11.375" style="2" customWidth="1"/>
    <col min="13833" max="13834" width="13.25" style="2" customWidth="1"/>
    <col min="13835" max="14080" width="9" style="2"/>
    <col min="14081" max="14081" width="1.625" style="2" customWidth="1"/>
    <col min="14082" max="14082" width="19.75" style="2" customWidth="1"/>
    <col min="14083" max="14083" width="24.625" style="2" customWidth="1"/>
    <col min="14084" max="14084" width="16.25" style="2" customWidth="1"/>
    <col min="14085" max="14085" width="3.125" style="2" customWidth="1"/>
    <col min="14086" max="14086" width="8.5" style="2" bestFit="1" customWidth="1"/>
    <col min="14087" max="14087" width="13.25" style="2" customWidth="1"/>
    <col min="14088" max="14088" width="11.375" style="2" customWidth="1"/>
    <col min="14089" max="14090" width="13.25" style="2" customWidth="1"/>
    <col min="14091" max="14336" width="9" style="2"/>
    <col min="14337" max="14337" width="1.625" style="2" customWidth="1"/>
    <col min="14338" max="14338" width="19.75" style="2" customWidth="1"/>
    <col min="14339" max="14339" width="24.625" style="2" customWidth="1"/>
    <col min="14340" max="14340" width="16.25" style="2" customWidth="1"/>
    <col min="14341" max="14341" width="3.125" style="2" customWidth="1"/>
    <col min="14342" max="14342" width="8.5" style="2" bestFit="1" customWidth="1"/>
    <col min="14343" max="14343" width="13.25" style="2" customWidth="1"/>
    <col min="14344" max="14344" width="11.375" style="2" customWidth="1"/>
    <col min="14345" max="14346" width="13.25" style="2" customWidth="1"/>
    <col min="14347" max="14592" width="9" style="2"/>
    <col min="14593" max="14593" width="1.625" style="2" customWidth="1"/>
    <col min="14594" max="14594" width="19.75" style="2" customWidth="1"/>
    <col min="14595" max="14595" width="24.625" style="2" customWidth="1"/>
    <col min="14596" max="14596" width="16.25" style="2" customWidth="1"/>
    <col min="14597" max="14597" width="3.125" style="2" customWidth="1"/>
    <col min="14598" max="14598" width="8.5" style="2" bestFit="1" customWidth="1"/>
    <col min="14599" max="14599" width="13.25" style="2" customWidth="1"/>
    <col min="14600" max="14600" width="11.375" style="2" customWidth="1"/>
    <col min="14601" max="14602" width="13.25" style="2" customWidth="1"/>
    <col min="14603" max="14848" width="9" style="2"/>
    <col min="14849" max="14849" width="1.625" style="2" customWidth="1"/>
    <col min="14850" max="14850" width="19.75" style="2" customWidth="1"/>
    <col min="14851" max="14851" width="24.625" style="2" customWidth="1"/>
    <col min="14852" max="14852" width="16.25" style="2" customWidth="1"/>
    <col min="14853" max="14853" width="3.125" style="2" customWidth="1"/>
    <col min="14854" max="14854" width="8.5" style="2" bestFit="1" customWidth="1"/>
    <col min="14855" max="14855" width="13.25" style="2" customWidth="1"/>
    <col min="14856" max="14856" width="11.375" style="2" customWidth="1"/>
    <col min="14857" max="14858" width="13.25" style="2" customWidth="1"/>
    <col min="14859" max="15104" width="9" style="2"/>
    <col min="15105" max="15105" width="1.625" style="2" customWidth="1"/>
    <col min="15106" max="15106" width="19.75" style="2" customWidth="1"/>
    <col min="15107" max="15107" width="24.625" style="2" customWidth="1"/>
    <col min="15108" max="15108" width="16.25" style="2" customWidth="1"/>
    <col min="15109" max="15109" width="3.125" style="2" customWidth="1"/>
    <col min="15110" max="15110" width="8.5" style="2" bestFit="1" customWidth="1"/>
    <col min="15111" max="15111" width="13.25" style="2" customWidth="1"/>
    <col min="15112" max="15112" width="11.375" style="2" customWidth="1"/>
    <col min="15113" max="15114" width="13.25" style="2" customWidth="1"/>
    <col min="15115" max="15360" width="9" style="2"/>
    <col min="15361" max="15361" width="1.625" style="2" customWidth="1"/>
    <col min="15362" max="15362" width="19.75" style="2" customWidth="1"/>
    <col min="15363" max="15363" width="24.625" style="2" customWidth="1"/>
    <col min="15364" max="15364" width="16.25" style="2" customWidth="1"/>
    <col min="15365" max="15365" width="3.125" style="2" customWidth="1"/>
    <col min="15366" max="15366" width="8.5" style="2" bestFit="1" customWidth="1"/>
    <col min="15367" max="15367" width="13.25" style="2" customWidth="1"/>
    <col min="15368" max="15368" width="11.375" style="2" customWidth="1"/>
    <col min="15369" max="15370" width="13.25" style="2" customWidth="1"/>
    <col min="15371" max="15616" width="9" style="2"/>
    <col min="15617" max="15617" width="1.625" style="2" customWidth="1"/>
    <col min="15618" max="15618" width="19.75" style="2" customWidth="1"/>
    <col min="15619" max="15619" width="24.625" style="2" customWidth="1"/>
    <col min="15620" max="15620" width="16.25" style="2" customWidth="1"/>
    <col min="15621" max="15621" width="3.125" style="2" customWidth="1"/>
    <col min="15622" max="15622" width="8.5" style="2" bestFit="1" customWidth="1"/>
    <col min="15623" max="15623" width="13.25" style="2" customWidth="1"/>
    <col min="15624" max="15624" width="11.375" style="2" customWidth="1"/>
    <col min="15625" max="15626" width="13.25" style="2" customWidth="1"/>
    <col min="15627" max="15872" width="9" style="2"/>
    <col min="15873" max="15873" width="1.625" style="2" customWidth="1"/>
    <col min="15874" max="15874" width="19.75" style="2" customWidth="1"/>
    <col min="15875" max="15875" width="24.625" style="2" customWidth="1"/>
    <col min="15876" max="15876" width="16.25" style="2" customWidth="1"/>
    <col min="15877" max="15877" width="3.125" style="2" customWidth="1"/>
    <col min="15878" max="15878" width="8.5" style="2" bestFit="1" customWidth="1"/>
    <col min="15879" max="15879" width="13.25" style="2" customWidth="1"/>
    <col min="15880" max="15880" width="11.375" style="2" customWidth="1"/>
    <col min="15881" max="15882" width="13.25" style="2" customWidth="1"/>
    <col min="15883" max="16128" width="9" style="2"/>
    <col min="16129" max="16129" width="1.625" style="2" customWidth="1"/>
    <col min="16130" max="16130" width="19.75" style="2" customWidth="1"/>
    <col min="16131" max="16131" width="24.625" style="2" customWidth="1"/>
    <col min="16132" max="16132" width="16.25" style="2" customWidth="1"/>
    <col min="16133" max="16133" width="3.125" style="2" customWidth="1"/>
    <col min="16134" max="16134" width="8.5" style="2" bestFit="1" customWidth="1"/>
    <col min="16135" max="16135" width="13.25" style="2" customWidth="1"/>
    <col min="16136" max="16136" width="11.375" style="2" customWidth="1"/>
    <col min="16137" max="16138" width="13.25" style="2" customWidth="1"/>
    <col min="16139" max="16384" width="9" style="2"/>
  </cols>
  <sheetData>
    <row r="1" spans="1:11" ht="17.25" x14ac:dyDescent="0.15">
      <c r="A1" s="1"/>
      <c r="C1" s="3"/>
      <c r="I1" s="88">
        <v>44189</v>
      </c>
      <c r="J1" s="88"/>
      <c r="K1" s="88"/>
    </row>
    <row r="2" spans="1:11" ht="17.25" x14ac:dyDescent="0.15">
      <c r="A2" s="1"/>
      <c r="E2" s="2"/>
      <c r="J2" s="2" t="s">
        <v>0</v>
      </c>
    </row>
    <row r="3" spans="1:11" ht="18" thickBot="1" x14ac:dyDescent="0.2">
      <c r="A3" s="1"/>
      <c r="B3" s="2" t="s">
        <v>1</v>
      </c>
      <c r="C3" s="5" t="s">
        <v>148</v>
      </c>
      <c r="D3" s="5"/>
      <c r="E3" s="2"/>
      <c r="F3" s="4"/>
      <c r="H3" s="6" t="s">
        <v>144</v>
      </c>
      <c r="I3" s="7"/>
    </row>
    <row r="4" spans="1:11" ht="17.25" x14ac:dyDescent="0.15">
      <c r="A4" s="1"/>
      <c r="B4" s="2" t="s">
        <v>2</v>
      </c>
      <c r="E4" s="2"/>
      <c r="F4" s="4"/>
      <c r="G4" s="9" t="s">
        <v>4</v>
      </c>
      <c r="H4" s="6"/>
      <c r="I4" s="7"/>
      <c r="J4" s="4"/>
    </row>
    <row r="5" spans="1:11" ht="19.5" customHeight="1" x14ac:dyDescent="0.15">
      <c r="A5" s="1"/>
      <c r="B5" s="8" t="s">
        <v>3</v>
      </c>
      <c r="C5" s="3"/>
      <c r="D5" s="10" t="s">
        <v>5</v>
      </c>
      <c r="E5" s="11" t="s">
        <v>94</v>
      </c>
      <c r="F5" s="12" t="s">
        <v>7</v>
      </c>
      <c r="G5" s="13">
        <v>1000</v>
      </c>
      <c r="H5" s="6"/>
      <c r="I5" s="7"/>
      <c r="J5" s="71"/>
    </row>
    <row r="6" spans="1:11" ht="19.5" customHeight="1" x14ac:dyDescent="0.15">
      <c r="A6" s="1"/>
      <c r="C6" s="3"/>
      <c r="D6" s="10" t="s">
        <v>8</v>
      </c>
      <c r="E6" s="11" t="s">
        <v>95</v>
      </c>
      <c r="F6" s="12" t="s">
        <v>7</v>
      </c>
      <c r="G6" s="13">
        <v>100</v>
      </c>
      <c r="H6" s="6"/>
      <c r="I6" s="7"/>
      <c r="J6" s="71"/>
    </row>
    <row r="7" spans="1:11" ht="19.5" customHeight="1" x14ac:dyDescent="0.15">
      <c r="A7" s="1"/>
      <c r="C7" s="3"/>
      <c r="D7" s="10" t="s">
        <v>9</v>
      </c>
      <c r="E7" s="11"/>
      <c r="F7" s="12" t="s">
        <v>10</v>
      </c>
      <c r="G7" s="14">
        <v>0.4</v>
      </c>
      <c r="H7" s="6"/>
      <c r="I7" s="7"/>
    </row>
    <row r="8" spans="1:11" ht="19.5" customHeight="1" x14ac:dyDescent="0.15">
      <c r="A8" s="1"/>
      <c r="C8" s="3"/>
      <c r="D8" s="10" t="s">
        <v>11</v>
      </c>
      <c r="E8" s="11"/>
      <c r="F8" s="12" t="s">
        <v>10</v>
      </c>
      <c r="G8" s="14">
        <f>G6/G7</f>
        <v>250</v>
      </c>
      <c r="H8" s="6"/>
      <c r="I8" s="7"/>
    </row>
    <row r="9" spans="1:11" ht="19.5" customHeight="1" thickBot="1" x14ac:dyDescent="0.2">
      <c r="A9" s="1"/>
      <c r="C9" s="3"/>
      <c r="D9" s="10" t="s">
        <v>12</v>
      </c>
      <c r="E9" s="11"/>
      <c r="F9" s="12" t="s">
        <v>96</v>
      </c>
      <c r="G9" s="15">
        <f>G5+G6</f>
        <v>1100</v>
      </c>
      <c r="H9" s="6"/>
      <c r="I9" s="7"/>
    </row>
    <row r="10" spans="1:11" x14ac:dyDescent="0.15">
      <c r="B10" s="2" t="s">
        <v>13</v>
      </c>
      <c r="C10" s="8" t="s">
        <v>14</v>
      </c>
      <c r="G10" s="9" t="s">
        <v>15</v>
      </c>
    </row>
    <row r="11" spans="1:11" ht="17.25" customHeight="1" x14ac:dyDescent="0.15">
      <c r="B11" s="16" t="s">
        <v>17</v>
      </c>
      <c r="C11" s="16" t="s">
        <v>16</v>
      </c>
      <c r="D11" s="16" t="s">
        <v>18</v>
      </c>
      <c r="E11" s="12"/>
      <c r="F11" s="12"/>
      <c r="G11" s="17" t="s">
        <v>19</v>
      </c>
      <c r="H11" s="18" t="s">
        <v>20</v>
      </c>
      <c r="I11" s="19" t="s">
        <v>21</v>
      </c>
      <c r="J11" s="19" t="s">
        <v>22</v>
      </c>
    </row>
    <row r="12" spans="1:11" ht="17.25" customHeight="1" x14ac:dyDescent="0.15">
      <c r="B12" s="91" t="s">
        <v>88</v>
      </c>
      <c r="C12" s="89" t="s">
        <v>97</v>
      </c>
      <c r="D12" s="73" t="s">
        <v>26</v>
      </c>
      <c r="E12" s="21" t="s">
        <v>27</v>
      </c>
      <c r="F12" s="22"/>
      <c r="G12" s="23" t="s">
        <v>28</v>
      </c>
      <c r="H12" s="24" t="s">
        <v>29</v>
      </c>
      <c r="I12" s="25"/>
      <c r="J12" s="26" t="s">
        <v>30</v>
      </c>
      <c r="K12" s="37"/>
    </row>
    <row r="13" spans="1:11" ht="17.25" customHeight="1" x14ac:dyDescent="0.15">
      <c r="B13" s="92"/>
      <c r="C13" s="90"/>
      <c r="D13" s="74" t="s">
        <v>32</v>
      </c>
      <c r="E13" s="28" t="s">
        <v>27</v>
      </c>
      <c r="F13" s="29">
        <f>ROUNDUP(G9*0.2/10,0)</f>
        <v>22</v>
      </c>
      <c r="G13" s="30">
        <f>F13</f>
        <v>22</v>
      </c>
      <c r="H13" s="18" t="s">
        <v>98</v>
      </c>
      <c r="I13" s="31"/>
      <c r="J13" s="32">
        <f>G13*I13</f>
        <v>0</v>
      </c>
      <c r="K13" s="37"/>
    </row>
    <row r="14" spans="1:11" ht="17.25" customHeight="1" x14ac:dyDescent="0.15">
      <c r="B14" s="105" t="s">
        <v>33</v>
      </c>
      <c r="C14" s="20" t="s">
        <v>133</v>
      </c>
      <c r="D14" s="75" t="s">
        <v>34</v>
      </c>
      <c r="E14" s="12" t="s">
        <v>35</v>
      </c>
      <c r="F14" s="34">
        <f>G5/(0.9*15.9)</f>
        <v>69.88120195667365</v>
      </c>
      <c r="G14" s="107">
        <f>ROUNDUP(F14+F15,0)</f>
        <v>74</v>
      </c>
      <c r="H14" s="18" t="s">
        <v>36</v>
      </c>
      <c r="I14" s="36"/>
      <c r="J14" s="32">
        <f>G14*I14</f>
        <v>0</v>
      </c>
      <c r="K14" s="37"/>
    </row>
    <row r="15" spans="1:11" ht="17.25" customHeight="1" x14ac:dyDescent="0.15">
      <c r="B15" s="106"/>
      <c r="C15" s="68" t="s">
        <v>132</v>
      </c>
      <c r="D15" s="73" t="s">
        <v>135</v>
      </c>
      <c r="E15" s="12" t="s">
        <v>35</v>
      </c>
      <c r="F15" s="34">
        <f>G8/5/15.9</f>
        <v>3.1446540880503142</v>
      </c>
      <c r="G15" s="108"/>
      <c r="H15" s="18" t="s">
        <v>36</v>
      </c>
      <c r="I15" s="69"/>
      <c r="J15" s="72"/>
      <c r="K15" s="37"/>
    </row>
    <row r="16" spans="1:11" x14ac:dyDescent="0.15">
      <c r="B16" s="93" t="s">
        <v>40</v>
      </c>
      <c r="C16" s="16" t="s">
        <v>127</v>
      </c>
      <c r="D16" s="96" t="s">
        <v>41</v>
      </c>
      <c r="E16" s="16" t="s">
        <v>27</v>
      </c>
      <c r="F16" s="34">
        <f>G5*0.3/18*1.1</f>
        <v>18.333333333333336</v>
      </c>
      <c r="G16" s="99">
        <f>ROUNDUP(SUM(F16:F18),0)</f>
        <v>99</v>
      </c>
      <c r="H16" s="18" t="s">
        <v>60</v>
      </c>
      <c r="I16" s="102"/>
      <c r="J16" s="102">
        <f>G16*I16</f>
        <v>0</v>
      </c>
      <c r="K16" s="124" t="s">
        <v>31</v>
      </c>
    </row>
    <row r="17" spans="2:11" x14ac:dyDescent="0.15">
      <c r="B17" s="94"/>
      <c r="C17" s="63" t="s">
        <v>39</v>
      </c>
      <c r="D17" s="97"/>
      <c r="E17" s="63" t="s">
        <v>27</v>
      </c>
      <c r="F17" s="34">
        <f>G8*0.2/18*1.1</f>
        <v>3.0555555555555558</v>
      </c>
      <c r="G17" s="100"/>
      <c r="H17" s="18" t="s">
        <v>42</v>
      </c>
      <c r="I17" s="103"/>
      <c r="J17" s="103"/>
      <c r="K17" s="125"/>
    </row>
    <row r="18" spans="2:11" x14ac:dyDescent="0.15">
      <c r="B18" s="95"/>
      <c r="C18" s="16" t="s">
        <v>43</v>
      </c>
      <c r="D18" s="98"/>
      <c r="E18" s="16" t="s">
        <v>27</v>
      </c>
      <c r="F18" s="34">
        <f>G9*1.2/18*1.05</f>
        <v>77</v>
      </c>
      <c r="G18" s="101"/>
      <c r="H18" s="18" t="s">
        <v>147</v>
      </c>
      <c r="I18" s="104"/>
      <c r="J18" s="104"/>
      <c r="K18" s="125"/>
    </row>
    <row r="19" spans="2:11" ht="35.25" customHeight="1" x14ac:dyDescent="0.15">
      <c r="B19" s="33" t="s">
        <v>89</v>
      </c>
      <c r="C19" s="39"/>
      <c r="D19" s="76" t="s">
        <v>46</v>
      </c>
      <c r="E19" s="12" t="s">
        <v>27</v>
      </c>
      <c r="F19" s="34">
        <f>SUM(F16:F18)/23*18</f>
        <v>77</v>
      </c>
      <c r="G19" s="41">
        <f>ROUNDUP(F19,0)</f>
        <v>77</v>
      </c>
      <c r="H19" s="18"/>
      <c r="I19" s="42"/>
      <c r="J19" s="32">
        <f>G19*I19</f>
        <v>0</v>
      </c>
      <c r="K19" s="126"/>
    </row>
    <row r="20" spans="2:11" ht="17.25" customHeight="1" x14ac:dyDescent="0.15">
      <c r="B20" s="43" t="s">
        <v>48</v>
      </c>
      <c r="C20" s="16" t="s">
        <v>47</v>
      </c>
      <c r="D20" s="75" t="s">
        <v>49</v>
      </c>
      <c r="E20" s="12" t="s">
        <v>35</v>
      </c>
      <c r="F20" s="34">
        <f>G9*1.1/100</f>
        <v>12.1</v>
      </c>
      <c r="G20" s="44">
        <f>ROUNDUP(F20,0)</f>
        <v>13</v>
      </c>
      <c r="H20" s="18" t="s">
        <v>99</v>
      </c>
      <c r="I20" s="36"/>
      <c r="J20" s="32">
        <f>G20*I20</f>
        <v>0</v>
      </c>
    </row>
    <row r="21" spans="2:11" ht="17.25" customHeight="1" x14ac:dyDescent="0.15">
      <c r="B21" s="43" t="s">
        <v>52</v>
      </c>
      <c r="C21" s="16" t="s">
        <v>51</v>
      </c>
      <c r="D21" s="75" t="s">
        <v>49</v>
      </c>
      <c r="E21" s="12" t="s">
        <v>35</v>
      </c>
      <c r="F21" s="34">
        <f>G8*1.2/100</f>
        <v>3</v>
      </c>
      <c r="G21" s="44">
        <f>ROUNDUP(F21,0)</f>
        <v>3</v>
      </c>
      <c r="H21" s="18" t="s">
        <v>36</v>
      </c>
      <c r="I21" s="36"/>
      <c r="J21" s="32">
        <f>G21*I21</f>
        <v>0</v>
      </c>
    </row>
    <row r="22" spans="2:11" ht="17.25" customHeight="1" x14ac:dyDescent="0.15">
      <c r="B22" s="43" t="s">
        <v>91</v>
      </c>
      <c r="C22" s="16" t="s">
        <v>90</v>
      </c>
      <c r="D22" s="75" t="s">
        <v>100</v>
      </c>
      <c r="E22" s="16" t="s">
        <v>35</v>
      </c>
      <c r="F22" s="34">
        <f>G5/(1.5*50)</f>
        <v>13.333333333333334</v>
      </c>
      <c r="G22" s="44">
        <f>ROUNDUP(F22,0)</f>
        <v>14</v>
      </c>
      <c r="H22" s="18"/>
      <c r="I22" s="45"/>
      <c r="J22" s="32">
        <f>G22*I22</f>
        <v>0</v>
      </c>
    </row>
    <row r="23" spans="2:11" ht="17.25" customHeight="1" thickBot="1" x14ac:dyDescent="0.2">
      <c r="B23" s="56" t="s">
        <v>93</v>
      </c>
      <c r="C23" s="59" t="s">
        <v>92</v>
      </c>
      <c r="D23" s="77"/>
      <c r="E23" s="59" t="s">
        <v>101</v>
      </c>
      <c r="F23" s="60">
        <f>G6*12</f>
        <v>1200</v>
      </c>
      <c r="G23" s="57">
        <f>ROUNDUP(F23,-3)</f>
        <v>2000</v>
      </c>
      <c r="H23" s="61" t="s">
        <v>102</v>
      </c>
      <c r="I23" s="45"/>
      <c r="J23" s="32">
        <f>G23*I23</f>
        <v>0</v>
      </c>
    </row>
    <row r="24" spans="2:11" ht="17.25" customHeight="1" x14ac:dyDescent="0.15">
      <c r="B24" s="2" t="s">
        <v>78</v>
      </c>
      <c r="H24" s="85" t="s">
        <v>76</v>
      </c>
      <c r="I24" s="86"/>
      <c r="J24" s="32">
        <f>SUM(J12:J22)</f>
        <v>0</v>
      </c>
    </row>
    <row r="25" spans="2:11" ht="17.25" customHeight="1" x14ac:dyDescent="0.15">
      <c r="B25" s="2" t="s">
        <v>138</v>
      </c>
      <c r="H25" s="87" t="s">
        <v>77</v>
      </c>
      <c r="I25" s="87"/>
      <c r="J25" s="58">
        <f>J24/G9</f>
        <v>0</v>
      </c>
    </row>
  </sheetData>
  <mergeCells count="13">
    <mergeCell ref="H24:I24"/>
    <mergeCell ref="H25:I25"/>
    <mergeCell ref="I1:K1"/>
    <mergeCell ref="C12:C13"/>
    <mergeCell ref="B12:B13"/>
    <mergeCell ref="B16:B18"/>
    <mergeCell ref="D16:D18"/>
    <mergeCell ref="G16:G18"/>
    <mergeCell ref="I16:I18"/>
    <mergeCell ref="J16:J18"/>
    <mergeCell ref="B14:B15"/>
    <mergeCell ref="G14:G15"/>
    <mergeCell ref="K16:K19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8"/>
  <sheetViews>
    <sheetView zoomScale="89" zoomScaleNormal="89" workbookViewId="0">
      <selection activeCell="K17" sqref="K17:K21"/>
    </sheetView>
  </sheetViews>
  <sheetFormatPr defaultColWidth="9" defaultRowHeight="13.5" x14ac:dyDescent="0.15"/>
  <cols>
    <col min="1" max="1" width="1.625" style="2" customWidth="1"/>
    <col min="2" max="2" width="22" style="2" customWidth="1"/>
    <col min="3" max="3" width="17.75" style="2" customWidth="1"/>
    <col min="4" max="4" width="16.25" style="2" customWidth="1"/>
    <col min="5" max="5" width="3.125" style="4" customWidth="1"/>
    <col min="6" max="6" width="8.5" style="2" bestFit="1" customWidth="1"/>
    <col min="7" max="7" width="13.25" style="2" customWidth="1"/>
    <col min="8" max="8" width="11.375" style="2" customWidth="1"/>
    <col min="9" max="10" width="13.25" style="2" customWidth="1"/>
    <col min="11" max="256" width="9" style="2"/>
    <col min="257" max="257" width="1.625" style="2" customWidth="1"/>
    <col min="258" max="258" width="19.75" style="2" customWidth="1"/>
    <col min="259" max="259" width="24.625" style="2" customWidth="1"/>
    <col min="260" max="260" width="16.25" style="2" customWidth="1"/>
    <col min="261" max="261" width="3.125" style="2" customWidth="1"/>
    <col min="262" max="262" width="8.5" style="2" bestFit="1" customWidth="1"/>
    <col min="263" max="263" width="13.25" style="2" customWidth="1"/>
    <col min="264" max="264" width="11.375" style="2" customWidth="1"/>
    <col min="265" max="266" width="13.25" style="2" customWidth="1"/>
    <col min="267" max="512" width="9" style="2"/>
    <col min="513" max="513" width="1.625" style="2" customWidth="1"/>
    <col min="514" max="514" width="19.75" style="2" customWidth="1"/>
    <col min="515" max="515" width="24.625" style="2" customWidth="1"/>
    <col min="516" max="516" width="16.25" style="2" customWidth="1"/>
    <col min="517" max="517" width="3.125" style="2" customWidth="1"/>
    <col min="518" max="518" width="8.5" style="2" bestFit="1" customWidth="1"/>
    <col min="519" max="519" width="13.25" style="2" customWidth="1"/>
    <col min="520" max="520" width="11.375" style="2" customWidth="1"/>
    <col min="521" max="522" width="13.25" style="2" customWidth="1"/>
    <col min="523" max="768" width="9" style="2"/>
    <col min="769" max="769" width="1.625" style="2" customWidth="1"/>
    <col min="770" max="770" width="19.75" style="2" customWidth="1"/>
    <col min="771" max="771" width="24.625" style="2" customWidth="1"/>
    <col min="772" max="772" width="16.25" style="2" customWidth="1"/>
    <col min="773" max="773" width="3.125" style="2" customWidth="1"/>
    <col min="774" max="774" width="8.5" style="2" bestFit="1" customWidth="1"/>
    <col min="775" max="775" width="13.25" style="2" customWidth="1"/>
    <col min="776" max="776" width="11.375" style="2" customWidth="1"/>
    <col min="777" max="778" width="13.25" style="2" customWidth="1"/>
    <col min="779" max="1024" width="9" style="2"/>
    <col min="1025" max="1025" width="1.625" style="2" customWidth="1"/>
    <col min="1026" max="1026" width="19.75" style="2" customWidth="1"/>
    <col min="1027" max="1027" width="24.625" style="2" customWidth="1"/>
    <col min="1028" max="1028" width="16.25" style="2" customWidth="1"/>
    <col min="1029" max="1029" width="3.125" style="2" customWidth="1"/>
    <col min="1030" max="1030" width="8.5" style="2" bestFit="1" customWidth="1"/>
    <col min="1031" max="1031" width="13.25" style="2" customWidth="1"/>
    <col min="1032" max="1032" width="11.375" style="2" customWidth="1"/>
    <col min="1033" max="1034" width="13.25" style="2" customWidth="1"/>
    <col min="1035" max="1280" width="9" style="2"/>
    <col min="1281" max="1281" width="1.625" style="2" customWidth="1"/>
    <col min="1282" max="1282" width="19.75" style="2" customWidth="1"/>
    <col min="1283" max="1283" width="24.625" style="2" customWidth="1"/>
    <col min="1284" max="1284" width="16.25" style="2" customWidth="1"/>
    <col min="1285" max="1285" width="3.125" style="2" customWidth="1"/>
    <col min="1286" max="1286" width="8.5" style="2" bestFit="1" customWidth="1"/>
    <col min="1287" max="1287" width="13.25" style="2" customWidth="1"/>
    <col min="1288" max="1288" width="11.375" style="2" customWidth="1"/>
    <col min="1289" max="1290" width="13.25" style="2" customWidth="1"/>
    <col min="1291" max="1536" width="9" style="2"/>
    <col min="1537" max="1537" width="1.625" style="2" customWidth="1"/>
    <col min="1538" max="1538" width="19.75" style="2" customWidth="1"/>
    <col min="1539" max="1539" width="24.625" style="2" customWidth="1"/>
    <col min="1540" max="1540" width="16.25" style="2" customWidth="1"/>
    <col min="1541" max="1541" width="3.125" style="2" customWidth="1"/>
    <col min="1542" max="1542" width="8.5" style="2" bestFit="1" customWidth="1"/>
    <col min="1543" max="1543" width="13.25" style="2" customWidth="1"/>
    <col min="1544" max="1544" width="11.375" style="2" customWidth="1"/>
    <col min="1545" max="1546" width="13.25" style="2" customWidth="1"/>
    <col min="1547" max="1792" width="9" style="2"/>
    <col min="1793" max="1793" width="1.625" style="2" customWidth="1"/>
    <col min="1794" max="1794" width="19.75" style="2" customWidth="1"/>
    <col min="1795" max="1795" width="24.625" style="2" customWidth="1"/>
    <col min="1796" max="1796" width="16.25" style="2" customWidth="1"/>
    <col min="1797" max="1797" width="3.125" style="2" customWidth="1"/>
    <col min="1798" max="1798" width="8.5" style="2" bestFit="1" customWidth="1"/>
    <col min="1799" max="1799" width="13.25" style="2" customWidth="1"/>
    <col min="1800" max="1800" width="11.375" style="2" customWidth="1"/>
    <col min="1801" max="1802" width="13.25" style="2" customWidth="1"/>
    <col min="1803" max="2048" width="9" style="2"/>
    <col min="2049" max="2049" width="1.625" style="2" customWidth="1"/>
    <col min="2050" max="2050" width="19.75" style="2" customWidth="1"/>
    <col min="2051" max="2051" width="24.625" style="2" customWidth="1"/>
    <col min="2052" max="2052" width="16.25" style="2" customWidth="1"/>
    <col min="2053" max="2053" width="3.125" style="2" customWidth="1"/>
    <col min="2054" max="2054" width="8.5" style="2" bestFit="1" customWidth="1"/>
    <col min="2055" max="2055" width="13.25" style="2" customWidth="1"/>
    <col min="2056" max="2056" width="11.375" style="2" customWidth="1"/>
    <col min="2057" max="2058" width="13.25" style="2" customWidth="1"/>
    <col min="2059" max="2304" width="9" style="2"/>
    <col min="2305" max="2305" width="1.625" style="2" customWidth="1"/>
    <col min="2306" max="2306" width="19.75" style="2" customWidth="1"/>
    <col min="2307" max="2307" width="24.625" style="2" customWidth="1"/>
    <col min="2308" max="2308" width="16.25" style="2" customWidth="1"/>
    <col min="2309" max="2309" width="3.125" style="2" customWidth="1"/>
    <col min="2310" max="2310" width="8.5" style="2" bestFit="1" customWidth="1"/>
    <col min="2311" max="2311" width="13.25" style="2" customWidth="1"/>
    <col min="2312" max="2312" width="11.375" style="2" customWidth="1"/>
    <col min="2313" max="2314" width="13.25" style="2" customWidth="1"/>
    <col min="2315" max="2560" width="9" style="2"/>
    <col min="2561" max="2561" width="1.625" style="2" customWidth="1"/>
    <col min="2562" max="2562" width="19.75" style="2" customWidth="1"/>
    <col min="2563" max="2563" width="24.625" style="2" customWidth="1"/>
    <col min="2564" max="2564" width="16.25" style="2" customWidth="1"/>
    <col min="2565" max="2565" width="3.125" style="2" customWidth="1"/>
    <col min="2566" max="2566" width="8.5" style="2" bestFit="1" customWidth="1"/>
    <col min="2567" max="2567" width="13.25" style="2" customWidth="1"/>
    <col min="2568" max="2568" width="11.375" style="2" customWidth="1"/>
    <col min="2569" max="2570" width="13.25" style="2" customWidth="1"/>
    <col min="2571" max="2816" width="9" style="2"/>
    <col min="2817" max="2817" width="1.625" style="2" customWidth="1"/>
    <col min="2818" max="2818" width="19.75" style="2" customWidth="1"/>
    <col min="2819" max="2819" width="24.625" style="2" customWidth="1"/>
    <col min="2820" max="2820" width="16.25" style="2" customWidth="1"/>
    <col min="2821" max="2821" width="3.125" style="2" customWidth="1"/>
    <col min="2822" max="2822" width="8.5" style="2" bestFit="1" customWidth="1"/>
    <col min="2823" max="2823" width="13.25" style="2" customWidth="1"/>
    <col min="2824" max="2824" width="11.375" style="2" customWidth="1"/>
    <col min="2825" max="2826" width="13.25" style="2" customWidth="1"/>
    <col min="2827" max="3072" width="9" style="2"/>
    <col min="3073" max="3073" width="1.625" style="2" customWidth="1"/>
    <col min="3074" max="3074" width="19.75" style="2" customWidth="1"/>
    <col min="3075" max="3075" width="24.625" style="2" customWidth="1"/>
    <col min="3076" max="3076" width="16.25" style="2" customWidth="1"/>
    <col min="3077" max="3077" width="3.125" style="2" customWidth="1"/>
    <col min="3078" max="3078" width="8.5" style="2" bestFit="1" customWidth="1"/>
    <col min="3079" max="3079" width="13.25" style="2" customWidth="1"/>
    <col min="3080" max="3080" width="11.375" style="2" customWidth="1"/>
    <col min="3081" max="3082" width="13.25" style="2" customWidth="1"/>
    <col min="3083" max="3328" width="9" style="2"/>
    <col min="3329" max="3329" width="1.625" style="2" customWidth="1"/>
    <col min="3330" max="3330" width="19.75" style="2" customWidth="1"/>
    <col min="3331" max="3331" width="24.625" style="2" customWidth="1"/>
    <col min="3332" max="3332" width="16.25" style="2" customWidth="1"/>
    <col min="3333" max="3333" width="3.125" style="2" customWidth="1"/>
    <col min="3334" max="3334" width="8.5" style="2" bestFit="1" customWidth="1"/>
    <col min="3335" max="3335" width="13.25" style="2" customWidth="1"/>
    <col min="3336" max="3336" width="11.375" style="2" customWidth="1"/>
    <col min="3337" max="3338" width="13.25" style="2" customWidth="1"/>
    <col min="3339" max="3584" width="9" style="2"/>
    <col min="3585" max="3585" width="1.625" style="2" customWidth="1"/>
    <col min="3586" max="3586" width="19.75" style="2" customWidth="1"/>
    <col min="3587" max="3587" width="24.625" style="2" customWidth="1"/>
    <col min="3588" max="3588" width="16.25" style="2" customWidth="1"/>
    <col min="3589" max="3589" width="3.125" style="2" customWidth="1"/>
    <col min="3590" max="3590" width="8.5" style="2" bestFit="1" customWidth="1"/>
    <col min="3591" max="3591" width="13.25" style="2" customWidth="1"/>
    <col min="3592" max="3592" width="11.375" style="2" customWidth="1"/>
    <col min="3593" max="3594" width="13.25" style="2" customWidth="1"/>
    <col min="3595" max="3840" width="9" style="2"/>
    <col min="3841" max="3841" width="1.625" style="2" customWidth="1"/>
    <col min="3842" max="3842" width="19.75" style="2" customWidth="1"/>
    <col min="3843" max="3843" width="24.625" style="2" customWidth="1"/>
    <col min="3844" max="3844" width="16.25" style="2" customWidth="1"/>
    <col min="3845" max="3845" width="3.125" style="2" customWidth="1"/>
    <col min="3846" max="3846" width="8.5" style="2" bestFit="1" customWidth="1"/>
    <col min="3847" max="3847" width="13.25" style="2" customWidth="1"/>
    <col min="3848" max="3848" width="11.375" style="2" customWidth="1"/>
    <col min="3849" max="3850" width="13.25" style="2" customWidth="1"/>
    <col min="3851" max="4096" width="9" style="2"/>
    <col min="4097" max="4097" width="1.625" style="2" customWidth="1"/>
    <col min="4098" max="4098" width="19.75" style="2" customWidth="1"/>
    <col min="4099" max="4099" width="24.625" style="2" customWidth="1"/>
    <col min="4100" max="4100" width="16.25" style="2" customWidth="1"/>
    <col min="4101" max="4101" width="3.125" style="2" customWidth="1"/>
    <col min="4102" max="4102" width="8.5" style="2" bestFit="1" customWidth="1"/>
    <col min="4103" max="4103" width="13.25" style="2" customWidth="1"/>
    <col min="4104" max="4104" width="11.375" style="2" customWidth="1"/>
    <col min="4105" max="4106" width="13.25" style="2" customWidth="1"/>
    <col min="4107" max="4352" width="9" style="2"/>
    <col min="4353" max="4353" width="1.625" style="2" customWidth="1"/>
    <col min="4354" max="4354" width="19.75" style="2" customWidth="1"/>
    <col min="4355" max="4355" width="24.625" style="2" customWidth="1"/>
    <col min="4356" max="4356" width="16.25" style="2" customWidth="1"/>
    <col min="4357" max="4357" width="3.125" style="2" customWidth="1"/>
    <col min="4358" max="4358" width="8.5" style="2" bestFit="1" customWidth="1"/>
    <col min="4359" max="4359" width="13.25" style="2" customWidth="1"/>
    <col min="4360" max="4360" width="11.375" style="2" customWidth="1"/>
    <col min="4361" max="4362" width="13.25" style="2" customWidth="1"/>
    <col min="4363" max="4608" width="9" style="2"/>
    <col min="4609" max="4609" width="1.625" style="2" customWidth="1"/>
    <col min="4610" max="4610" width="19.75" style="2" customWidth="1"/>
    <col min="4611" max="4611" width="24.625" style="2" customWidth="1"/>
    <col min="4612" max="4612" width="16.25" style="2" customWidth="1"/>
    <col min="4613" max="4613" width="3.125" style="2" customWidth="1"/>
    <col min="4614" max="4614" width="8.5" style="2" bestFit="1" customWidth="1"/>
    <col min="4615" max="4615" width="13.25" style="2" customWidth="1"/>
    <col min="4616" max="4616" width="11.375" style="2" customWidth="1"/>
    <col min="4617" max="4618" width="13.25" style="2" customWidth="1"/>
    <col min="4619" max="4864" width="9" style="2"/>
    <col min="4865" max="4865" width="1.625" style="2" customWidth="1"/>
    <col min="4866" max="4866" width="19.75" style="2" customWidth="1"/>
    <col min="4867" max="4867" width="24.625" style="2" customWidth="1"/>
    <col min="4868" max="4868" width="16.25" style="2" customWidth="1"/>
    <col min="4869" max="4869" width="3.125" style="2" customWidth="1"/>
    <col min="4870" max="4870" width="8.5" style="2" bestFit="1" customWidth="1"/>
    <col min="4871" max="4871" width="13.25" style="2" customWidth="1"/>
    <col min="4872" max="4872" width="11.375" style="2" customWidth="1"/>
    <col min="4873" max="4874" width="13.25" style="2" customWidth="1"/>
    <col min="4875" max="5120" width="9" style="2"/>
    <col min="5121" max="5121" width="1.625" style="2" customWidth="1"/>
    <col min="5122" max="5122" width="19.75" style="2" customWidth="1"/>
    <col min="5123" max="5123" width="24.625" style="2" customWidth="1"/>
    <col min="5124" max="5124" width="16.25" style="2" customWidth="1"/>
    <col min="5125" max="5125" width="3.125" style="2" customWidth="1"/>
    <col min="5126" max="5126" width="8.5" style="2" bestFit="1" customWidth="1"/>
    <col min="5127" max="5127" width="13.25" style="2" customWidth="1"/>
    <col min="5128" max="5128" width="11.375" style="2" customWidth="1"/>
    <col min="5129" max="5130" width="13.25" style="2" customWidth="1"/>
    <col min="5131" max="5376" width="9" style="2"/>
    <col min="5377" max="5377" width="1.625" style="2" customWidth="1"/>
    <col min="5378" max="5378" width="19.75" style="2" customWidth="1"/>
    <col min="5379" max="5379" width="24.625" style="2" customWidth="1"/>
    <col min="5380" max="5380" width="16.25" style="2" customWidth="1"/>
    <col min="5381" max="5381" width="3.125" style="2" customWidth="1"/>
    <col min="5382" max="5382" width="8.5" style="2" bestFit="1" customWidth="1"/>
    <col min="5383" max="5383" width="13.25" style="2" customWidth="1"/>
    <col min="5384" max="5384" width="11.375" style="2" customWidth="1"/>
    <col min="5385" max="5386" width="13.25" style="2" customWidth="1"/>
    <col min="5387" max="5632" width="9" style="2"/>
    <col min="5633" max="5633" width="1.625" style="2" customWidth="1"/>
    <col min="5634" max="5634" width="19.75" style="2" customWidth="1"/>
    <col min="5635" max="5635" width="24.625" style="2" customWidth="1"/>
    <col min="5636" max="5636" width="16.25" style="2" customWidth="1"/>
    <col min="5637" max="5637" width="3.125" style="2" customWidth="1"/>
    <col min="5638" max="5638" width="8.5" style="2" bestFit="1" customWidth="1"/>
    <col min="5639" max="5639" width="13.25" style="2" customWidth="1"/>
    <col min="5640" max="5640" width="11.375" style="2" customWidth="1"/>
    <col min="5641" max="5642" width="13.25" style="2" customWidth="1"/>
    <col min="5643" max="5888" width="9" style="2"/>
    <col min="5889" max="5889" width="1.625" style="2" customWidth="1"/>
    <col min="5890" max="5890" width="19.75" style="2" customWidth="1"/>
    <col min="5891" max="5891" width="24.625" style="2" customWidth="1"/>
    <col min="5892" max="5892" width="16.25" style="2" customWidth="1"/>
    <col min="5893" max="5893" width="3.125" style="2" customWidth="1"/>
    <col min="5894" max="5894" width="8.5" style="2" bestFit="1" customWidth="1"/>
    <col min="5895" max="5895" width="13.25" style="2" customWidth="1"/>
    <col min="5896" max="5896" width="11.375" style="2" customWidth="1"/>
    <col min="5897" max="5898" width="13.25" style="2" customWidth="1"/>
    <col min="5899" max="6144" width="9" style="2"/>
    <col min="6145" max="6145" width="1.625" style="2" customWidth="1"/>
    <col min="6146" max="6146" width="19.75" style="2" customWidth="1"/>
    <col min="6147" max="6147" width="24.625" style="2" customWidth="1"/>
    <col min="6148" max="6148" width="16.25" style="2" customWidth="1"/>
    <col min="6149" max="6149" width="3.125" style="2" customWidth="1"/>
    <col min="6150" max="6150" width="8.5" style="2" bestFit="1" customWidth="1"/>
    <col min="6151" max="6151" width="13.25" style="2" customWidth="1"/>
    <col min="6152" max="6152" width="11.375" style="2" customWidth="1"/>
    <col min="6153" max="6154" width="13.25" style="2" customWidth="1"/>
    <col min="6155" max="6400" width="9" style="2"/>
    <col min="6401" max="6401" width="1.625" style="2" customWidth="1"/>
    <col min="6402" max="6402" width="19.75" style="2" customWidth="1"/>
    <col min="6403" max="6403" width="24.625" style="2" customWidth="1"/>
    <col min="6404" max="6404" width="16.25" style="2" customWidth="1"/>
    <col min="6405" max="6405" width="3.125" style="2" customWidth="1"/>
    <col min="6406" max="6406" width="8.5" style="2" bestFit="1" customWidth="1"/>
    <col min="6407" max="6407" width="13.25" style="2" customWidth="1"/>
    <col min="6408" max="6408" width="11.375" style="2" customWidth="1"/>
    <col min="6409" max="6410" width="13.25" style="2" customWidth="1"/>
    <col min="6411" max="6656" width="9" style="2"/>
    <col min="6657" max="6657" width="1.625" style="2" customWidth="1"/>
    <col min="6658" max="6658" width="19.75" style="2" customWidth="1"/>
    <col min="6659" max="6659" width="24.625" style="2" customWidth="1"/>
    <col min="6660" max="6660" width="16.25" style="2" customWidth="1"/>
    <col min="6661" max="6661" width="3.125" style="2" customWidth="1"/>
    <col min="6662" max="6662" width="8.5" style="2" bestFit="1" customWidth="1"/>
    <col min="6663" max="6663" width="13.25" style="2" customWidth="1"/>
    <col min="6664" max="6664" width="11.375" style="2" customWidth="1"/>
    <col min="6665" max="6666" width="13.25" style="2" customWidth="1"/>
    <col min="6667" max="6912" width="9" style="2"/>
    <col min="6913" max="6913" width="1.625" style="2" customWidth="1"/>
    <col min="6914" max="6914" width="19.75" style="2" customWidth="1"/>
    <col min="6915" max="6915" width="24.625" style="2" customWidth="1"/>
    <col min="6916" max="6916" width="16.25" style="2" customWidth="1"/>
    <col min="6917" max="6917" width="3.125" style="2" customWidth="1"/>
    <col min="6918" max="6918" width="8.5" style="2" bestFit="1" customWidth="1"/>
    <col min="6919" max="6919" width="13.25" style="2" customWidth="1"/>
    <col min="6920" max="6920" width="11.375" style="2" customWidth="1"/>
    <col min="6921" max="6922" width="13.25" style="2" customWidth="1"/>
    <col min="6923" max="7168" width="9" style="2"/>
    <col min="7169" max="7169" width="1.625" style="2" customWidth="1"/>
    <col min="7170" max="7170" width="19.75" style="2" customWidth="1"/>
    <col min="7171" max="7171" width="24.625" style="2" customWidth="1"/>
    <col min="7172" max="7172" width="16.25" style="2" customWidth="1"/>
    <col min="7173" max="7173" width="3.125" style="2" customWidth="1"/>
    <col min="7174" max="7174" width="8.5" style="2" bestFit="1" customWidth="1"/>
    <col min="7175" max="7175" width="13.25" style="2" customWidth="1"/>
    <col min="7176" max="7176" width="11.375" style="2" customWidth="1"/>
    <col min="7177" max="7178" width="13.25" style="2" customWidth="1"/>
    <col min="7179" max="7424" width="9" style="2"/>
    <col min="7425" max="7425" width="1.625" style="2" customWidth="1"/>
    <col min="7426" max="7426" width="19.75" style="2" customWidth="1"/>
    <col min="7427" max="7427" width="24.625" style="2" customWidth="1"/>
    <col min="7428" max="7428" width="16.25" style="2" customWidth="1"/>
    <col min="7429" max="7429" width="3.125" style="2" customWidth="1"/>
    <col min="7430" max="7430" width="8.5" style="2" bestFit="1" customWidth="1"/>
    <col min="7431" max="7431" width="13.25" style="2" customWidth="1"/>
    <col min="7432" max="7432" width="11.375" style="2" customWidth="1"/>
    <col min="7433" max="7434" width="13.25" style="2" customWidth="1"/>
    <col min="7435" max="7680" width="9" style="2"/>
    <col min="7681" max="7681" width="1.625" style="2" customWidth="1"/>
    <col min="7682" max="7682" width="19.75" style="2" customWidth="1"/>
    <col min="7683" max="7683" width="24.625" style="2" customWidth="1"/>
    <col min="7684" max="7684" width="16.25" style="2" customWidth="1"/>
    <col min="7685" max="7685" width="3.125" style="2" customWidth="1"/>
    <col min="7686" max="7686" width="8.5" style="2" bestFit="1" customWidth="1"/>
    <col min="7687" max="7687" width="13.25" style="2" customWidth="1"/>
    <col min="7688" max="7688" width="11.375" style="2" customWidth="1"/>
    <col min="7689" max="7690" width="13.25" style="2" customWidth="1"/>
    <col min="7691" max="7936" width="9" style="2"/>
    <col min="7937" max="7937" width="1.625" style="2" customWidth="1"/>
    <col min="7938" max="7938" width="19.75" style="2" customWidth="1"/>
    <col min="7939" max="7939" width="24.625" style="2" customWidth="1"/>
    <col min="7940" max="7940" width="16.25" style="2" customWidth="1"/>
    <col min="7941" max="7941" width="3.125" style="2" customWidth="1"/>
    <col min="7942" max="7942" width="8.5" style="2" bestFit="1" customWidth="1"/>
    <col min="7943" max="7943" width="13.25" style="2" customWidth="1"/>
    <col min="7944" max="7944" width="11.375" style="2" customWidth="1"/>
    <col min="7945" max="7946" width="13.25" style="2" customWidth="1"/>
    <col min="7947" max="8192" width="9" style="2"/>
    <col min="8193" max="8193" width="1.625" style="2" customWidth="1"/>
    <col min="8194" max="8194" width="19.75" style="2" customWidth="1"/>
    <col min="8195" max="8195" width="24.625" style="2" customWidth="1"/>
    <col min="8196" max="8196" width="16.25" style="2" customWidth="1"/>
    <col min="8197" max="8197" width="3.125" style="2" customWidth="1"/>
    <col min="8198" max="8198" width="8.5" style="2" bestFit="1" customWidth="1"/>
    <col min="8199" max="8199" width="13.25" style="2" customWidth="1"/>
    <col min="8200" max="8200" width="11.375" style="2" customWidth="1"/>
    <col min="8201" max="8202" width="13.25" style="2" customWidth="1"/>
    <col min="8203" max="8448" width="9" style="2"/>
    <col min="8449" max="8449" width="1.625" style="2" customWidth="1"/>
    <col min="8450" max="8450" width="19.75" style="2" customWidth="1"/>
    <col min="8451" max="8451" width="24.625" style="2" customWidth="1"/>
    <col min="8452" max="8452" width="16.25" style="2" customWidth="1"/>
    <col min="8453" max="8453" width="3.125" style="2" customWidth="1"/>
    <col min="8454" max="8454" width="8.5" style="2" bestFit="1" customWidth="1"/>
    <col min="8455" max="8455" width="13.25" style="2" customWidth="1"/>
    <col min="8456" max="8456" width="11.375" style="2" customWidth="1"/>
    <col min="8457" max="8458" width="13.25" style="2" customWidth="1"/>
    <col min="8459" max="8704" width="9" style="2"/>
    <col min="8705" max="8705" width="1.625" style="2" customWidth="1"/>
    <col min="8706" max="8706" width="19.75" style="2" customWidth="1"/>
    <col min="8707" max="8707" width="24.625" style="2" customWidth="1"/>
    <col min="8708" max="8708" width="16.25" style="2" customWidth="1"/>
    <col min="8709" max="8709" width="3.125" style="2" customWidth="1"/>
    <col min="8710" max="8710" width="8.5" style="2" bestFit="1" customWidth="1"/>
    <col min="8711" max="8711" width="13.25" style="2" customWidth="1"/>
    <col min="8712" max="8712" width="11.375" style="2" customWidth="1"/>
    <col min="8713" max="8714" width="13.25" style="2" customWidth="1"/>
    <col min="8715" max="8960" width="9" style="2"/>
    <col min="8961" max="8961" width="1.625" style="2" customWidth="1"/>
    <col min="8962" max="8962" width="19.75" style="2" customWidth="1"/>
    <col min="8963" max="8963" width="24.625" style="2" customWidth="1"/>
    <col min="8964" max="8964" width="16.25" style="2" customWidth="1"/>
    <col min="8965" max="8965" width="3.125" style="2" customWidth="1"/>
    <col min="8966" max="8966" width="8.5" style="2" bestFit="1" customWidth="1"/>
    <col min="8967" max="8967" width="13.25" style="2" customWidth="1"/>
    <col min="8968" max="8968" width="11.375" style="2" customWidth="1"/>
    <col min="8969" max="8970" width="13.25" style="2" customWidth="1"/>
    <col min="8971" max="9216" width="9" style="2"/>
    <col min="9217" max="9217" width="1.625" style="2" customWidth="1"/>
    <col min="9218" max="9218" width="19.75" style="2" customWidth="1"/>
    <col min="9219" max="9219" width="24.625" style="2" customWidth="1"/>
    <col min="9220" max="9220" width="16.25" style="2" customWidth="1"/>
    <col min="9221" max="9221" width="3.125" style="2" customWidth="1"/>
    <col min="9222" max="9222" width="8.5" style="2" bestFit="1" customWidth="1"/>
    <col min="9223" max="9223" width="13.25" style="2" customWidth="1"/>
    <col min="9224" max="9224" width="11.375" style="2" customWidth="1"/>
    <col min="9225" max="9226" width="13.25" style="2" customWidth="1"/>
    <col min="9227" max="9472" width="9" style="2"/>
    <col min="9473" max="9473" width="1.625" style="2" customWidth="1"/>
    <col min="9474" max="9474" width="19.75" style="2" customWidth="1"/>
    <col min="9475" max="9475" width="24.625" style="2" customWidth="1"/>
    <col min="9476" max="9476" width="16.25" style="2" customWidth="1"/>
    <col min="9477" max="9477" width="3.125" style="2" customWidth="1"/>
    <col min="9478" max="9478" width="8.5" style="2" bestFit="1" customWidth="1"/>
    <col min="9479" max="9479" width="13.25" style="2" customWidth="1"/>
    <col min="9480" max="9480" width="11.375" style="2" customWidth="1"/>
    <col min="9481" max="9482" width="13.25" style="2" customWidth="1"/>
    <col min="9483" max="9728" width="9" style="2"/>
    <col min="9729" max="9729" width="1.625" style="2" customWidth="1"/>
    <col min="9730" max="9730" width="19.75" style="2" customWidth="1"/>
    <col min="9731" max="9731" width="24.625" style="2" customWidth="1"/>
    <col min="9732" max="9732" width="16.25" style="2" customWidth="1"/>
    <col min="9733" max="9733" width="3.125" style="2" customWidth="1"/>
    <col min="9734" max="9734" width="8.5" style="2" bestFit="1" customWidth="1"/>
    <col min="9735" max="9735" width="13.25" style="2" customWidth="1"/>
    <col min="9736" max="9736" width="11.375" style="2" customWidth="1"/>
    <col min="9737" max="9738" width="13.25" style="2" customWidth="1"/>
    <col min="9739" max="9984" width="9" style="2"/>
    <col min="9985" max="9985" width="1.625" style="2" customWidth="1"/>
    <col min="9986" max="9986" width="19.75" style="2" customWidth="1"/>
    <col min="9987" max="9987" width="24.625" style="2" customWidth="1"/>
    <col min="9988" max="9988" width="16.25" style="2" customWidth="1"/>
    <col min="9989" max="9989" width="3.125" style="2" customWidth="1"/>
    <col min="9990" max="9990" width="8.5" style="2" bestFit="1" customWidth="1"/>
    <col min="9991" max="9991" width="13.25" style="2" customWidth="1"/>
    <col min="9992" max="9992" width="11.375" style="2" customWidth="1"/>
    <col min="9993" max="9994" width="13.25" style="2" customWidth="1"/>
    <col min="9995" max="10240" width="9" style="2"/>
    <col min="10241" max="10241" width="1.625" style="2" customWidth="1"/>
    <col min="10242" max="10242" width="19.75" style="2" customWidth="1"/>
    <col min="10243" max="10243" width="24.625" style="2" customWidth="1"/>
    <col min="10244" max="10244" width="16.25" style="2" customWidth="1"/>
    <col min="10245" max="10245" width="3.125" style="2" customWidth="1"/>
    <col min="10246" max="10246" width="8.5" style="2" bestFit="1" customWidth="1"/>
    <col min="10247" max="10247" width="13.25" style="2" customWidth="1"/>
    <col min="10248" max="10248" width="11.375" style="2" customWidth="1"/>
    <col min="10249" max="10250" width="13.25" style="2" customWidth="1"/>
    <col min="10251" max="10496" width="9" style="2"/>
    <col min="10497" max="10497" width="1.625" style="2" customWidth="1"/>
    <col min="10498" max="10498" width="19.75" style="2" customWidth="1"/>
    <col min="10499" max="10499" width="24.625" style="2" customWidth="1"/>
    <col min="10500" max="10500" width="16.25" style="2" customWidth="1"/>
    <col min="10501" max="10501" width="3.125" style="2" customWidth="1"/>
    <col min="10502" max="10502" width="8.5" style="2" bestFit="1" customWidth="1"/>
    <col min="10503" max="10503" width="13.25" style="2" customWidth="1"/>
    <col min="10504" max="10504" width="11.375" style="2" customWidth="1"/>
    <col min="10505" max="10506" width="13.25" style="2" customWidth="1"/>
    <col min="10507" max="10752" width="9" style="2"/>
    <col min="10753" max="10753" width="1.625" style="2" customWidth="1"/>
    <col min="10754" max="10754" width="19.75" style="2" customWidth="1"/>
    <col min="10755" max="10755" width="24.625" style="2" customWidth="1"/>
    <col min="10756" max="10756" width="16.25" style="2" customWidth="1"/>
    <col min="10757" max="10757" width="3.125" style="2" customWidth="1"/>
    <col min="10758" max="10758" width="8.5" style="2" bestFit="1" customWidth="1"/>
    <col min="10759" max="10759" width="13.25" style="2" customWidth="1"/>
    <col min="10760" max="10760" width="11.375" style="2" customWidth="1"/>
    <col min="10761" max="10762" width="13.25" style="2" customWidth="1"/>
    <col min="10763" max="11008" width="9" style="2"/>
    <col min="11009" max="11009" width="1.625" style="2" customWidth="1"/>
    <col min="11010" max="11010" width="19.75" style="2" customWidth="1"/>
    <col min="11011" max="11011" width="24.625" style="2" customWidth="1"/>
    <col min="11012" max="11012" width="16.25" style="2" customWidth="1"/>
    <col min="11013" max="11013" width="3.125" style="2" customWidth="1"/>
    <col min="11014" max="11014" width="8.5" style="2" bestFit="1" customWidth="1"/>
    <col min="11015" max="11015" width="13.25" style="2" customWidth="1"/>
    <col min="11016" max="11016" width="11.375" style="2" customWidth="1"/>
    <col min="11017" max="11018" width="13.25" style="2" customWidth="1"/>
    <col min="11019" max="11264" width="9" style="2"/>
    <col min="11265" max="11265" width="1.625" style="2" customWidth="1"/>
    <col min="11266" max="11266" width="19.75" style="2" customWidth="1"/>
    <col min="11267" max="11267" width="24.625" style="2" customWidth="1"/>
    <col min="11268" max="11268" width="16.25" style="2" customWidth="1"/>
    <col min="11269" max="11269" width="3.125" style="2" customWidth="1"/>
    <col min="11270" max="11270" width="8.5" style="2" bestFit="1" customWidth="1"/>
    <col min="11271" max="11271" width="13.25" style="2" customWidth="1"/>
    <col min="11272" max="11272" width="11.375" style="2" customWidth="1"/>
    <col min="11273" max="11274" width="13.25" style="2" customWidth="1"/>
    <col min="11275" max="11520" width="9" style="2"/>
    <col min="11521" max="11521" width="1.625" style="2" customWidth="1"/>
    <col min="11522" max="11522" width="19.75" style="2" customWidth="1"/>
    <col min="11523" max="11523" width="24.625" style="2" customWidth="1"/>
    <col min="11524" max="11524" width="16.25" style="2" customWidth="1"/>
    <col min="11525" max="11525" width="3.125" style="2" customWidth="1"/>
    <col min="11526" max="11526" width="8.5" style="2" bestFit="1" customWidth="1"/>
    <col min="11527" max="11527" width="13.25" style="2" customWidth="1"/>
    <col min="11528" max="11528" width="11.375" style="2" customWidth="1"/>
    <col min="11529" max="11530" width="13.25" style="2" customWidth="1"/>
    <col min="11531" max="11776" width="9" style="2"/>
    <col min="11777" max="11777" width="1.625" style="2" customWidth="1"/>
    <col min="11778" max="11778" width="19.75" style="2" customWidth="1"/>
    <col min="11779" max="11779" width="24.625" style="2" customWidth="1"/>
    <col min="11780" max="11780" width="16.25" style="2" customWidth="1"/>
    <col min="11781" max="11781" width="3.125" style="2" customWidth="1"/>
    <col min="11782" max="11782" width="8.5" style="2" bestFit="1" customWidth="1"/>
    <col min="11783" max="11783" width="13.25" style="2" customWidth="1"/>
    <col min="11784" max="11784" width="11.375" style="2" customWidth="1"/>
    <col min="11785" max="11786" width="13.25" style="2" customWidth="1"/>
    <col min="11787" max="12032" width="9" style="2"/>
    <col min="12033" max="12033" width="1.625" style="2" customWidth="1"/>
    <col min="12034" max="12034" width="19.75" style="2" customWidth="1"/>
    <col min="12035" max="12035" width="24.625" style="2" customWidth="1"/>
    <col min="12036" max="12036" width="16.25" style="2" customWidth="1"/>
    <col min="12037" max="12037" width="3.125" style="2" customWidth="1"/>
    <col min="12038" max="12038" width="8.5" style="2" bestFit="1" customWidth="1"/>
    <col min="12039" max="12039" width="13.25" style="2" customWidth="1"/>
    <col min="12040" max="12040" width="11.375" style="2" customWidth="1"/>
    <col min="12041" max="12042" width="13.25" style="2" customWidth="1"/>
    <col min="12043" max="12288" width="9" style="2"/>
    <col min="12289" max="12289" width="1.625" style="2" customWidth="1"/>
    <col min="12290" max="12290" width="19.75" style="2" customWidth="1"/>
    <col min="12291" max="12291" width="24.625" style="2" customWidth="1"/>
    <col min="12292" max="12292" width="16.25" style="2" customWidth="1"/>
    <col min="12293" max="12293" width="3.125" style="2" customWidth="1"/>
    <col min="12294" max="12294" width="8.5" style="2" bestFit="1" customWidth="1"/>
    <col min="12295" max="12295" width="13.25" style="2" customWidth="1"/>
    <col min="12296" max="12296" width="11.375" style="2" customWidth="1"/>
    <col min="12297" max="12298" width="13.25" style="2" customWidth="1"/>
    <col min="12299" max="12544" width="9" style="2"/>
    <col min="12545" max="12545" width="1.625" style="2" customWidth="1"/>
    <col min="12546" max="12546" width="19.75" style="2" customWidth="1"/>
    <col min="12547" max="12547" width="24.625" style="2" customWidth="1"/>
    <col min="12548" max="12548" width="16.25" style="2" customWidth="1"/>
    <col min="12549" max="12549" width="3.125" style="2" customWidth="1"/>
    <col min="12550" max="12550" width="8.5" style="2" bestFit="1" customWidth="1"/>
    <col min="12551" max="12551" width="13.25" style="2" customWidth="1"/>
    <col min="12552" max="12552" width="11.375" style="2" customWidth="1"/>
    <col min="12553" max="12554" width="13.25" style="2" customWidth="1"/>
    <col min="12555" max="12800" width="9" style="2"/>
    <col min="12801" max="12801" width="1.625" style="2" customWidth="1"/>
    <col min="12802" max="12802" width="19.75" style="2" customWidth="1"/>
    <col min="12803" max="12803" width="24.625" style="2" customWidth="1"/>
    <col min="12804" max="12804" width="16.25" style="2" customWidth="1"/>
    <col min="12805" max="12805" width="3.125" style="2" customWidth="1"/>
    <col min="12806" max="12806" width="8.5" style="2" bestFit="1" customWidth="1"/>
    <col min="12807" max="12807" width="13.25" style="2" customWidth="1"/>
    <col min="12808" max="12808" width="11.375" style="2" customWidth="1"/>
    <col min="12809" max="12810" width="13.25" style="2" customWidth="1"/>
    <col min="12811" max="13056" width="9" style="2"/>
    <col min="13057" max="13057" width="1.625" style="2" customWidth="1"/>
    <col min="13058" max="13058" width="19.75" style="2" customWidth="1"/>
    <col min="13059" max="13059" width="24.625" style="2" customWidth="1"/>
    <col min="13060" max="13060" width="16.25" style="2" customWidth="1"/>
    <col min="13061" max="13061" width="3.125" style="2" customWidth="1"/>
    <col min="13062" max="13062" width="8.5" style="2" bestFit="1" customWidth="1"/>
    <col min="13063" max="13063" width="13.25" style="2" customWidth="1"/>
    <col min="13064" max="13064" width="11.375" style="2" customWidth="1"/>
    <col min="13065" max="13066" width="13.25" style="2" customWidth="1"/>
    <col min="13067" max="13312" width="9" style="2"/>
    <col min="13313" max="13313" width="1.625" style="2" customWidth="1"/>
    <col min="13314" max="13314" width="19.75" style="2" customWidth="1"/>
    <col min="13315" max="13315" width="24.625" style="2" customWidth="1"/>
    <col min="13316" max="13316" width="16.25" style="2" customWidth="1"/>
    <col min="13317" max="13317" width="3.125" style="2" customWidth="1"/>
    <col min="13318" max="13318" width="8.5" style="2" bestFit="1" customWidth="1"/>
    <col min="13319" max="13319" width="13.25" style="2" customWidth="1"/>
    <col min="13320" max="13320" width="11.375" style="2" customWidth="1"/>
    <col min="13321" max="13322" width="13.25" style="2" customWidth="1"/>
    <col min="13323" max="13568" width="9" style="2"/>
    <col min="13569" max="13569" width="1.625" style="2" customWidth="1"/>
    <col min="13570" max="13570" width="19.75" style="2" customWidth="1"/>
    <col min="13571" max="13571" width="24.625" style="2" customWidth="1"/>
    <col min="13572" max="13572" width="16.25" style="2" customWidth="1"/>
    <col min="13573" max="13573" width="3.125" style="2" customWidth="1"/>
    <col min="13574" max="13574" width="8.5" style="2" bestFit="1" customWidth="1"/>
    <col min="13575" max="13575" width="13.25" style="2" customWidth="1"/>
    <col min="13576" max="13576" width="11.375" style="2" customWidth="1"/>
    <col min="13577" max="13578" width="13.25" style="2" customWidth="1"/>
    <col min="13579" max="13824" width="9" style="2"/>
    <col min="13825" max="13825" width="1.625" style="2" customWidth="1"/>
    <col min="13826" max="13826" width="19.75" style="2" customWidth="1"/>
    <col min="13827" max="13827" width="24.625" style="2" customWidth="1"/>
    <col min="13828" max="13828" width="16.25" style="2" customWidth="1"/>
    <col min="13829" max="13829" width="3.125" style="2" customWidth="1"/>
    <col min="13830" max="13830" width="8.5" style="2" bestFit="1" customWidth="1"/>
    <col min="13831" max="13831" width="13.25" style="2" customWidth="1"/>
    <col min="13832" max="13832" width="11.375" style="2" customWidth="1"/>
    <col min="13833" max="13834" width="13.25" style="2" customWidth="1"/>
    <col min="13835" max="14080" width="9" style="2"/>
    <col min="14081" max="14081" width="1.625" style="2" customWidth="1"/>
    <col min="14082" max="14082" width="19.75" style="2" customWidth="1"/>
    <col min="14083" max="14083" width="24.625" style="2" customWidth="1"/>
    <col min="14084" max="14084" width="16.25" style="2" customWidth="1"/>
    <col min="14085" max="14085" width="3.125" style="2" customWidth="1"/>
    <col min="14086" max="14086" width="8.5" style="2" bestFit="1" customWidth="1"/>
    <col min="14087" max="14087" width="13.25" style="2" customWidth="1"/>
    <col min="14088" max="14088" width="11.375" style="2" customWidth="1"/>
    <col min="14089" max="14090" width="13.25" style="2" customWidth="1"/>
    <col min="14091" max="14336" width="9" style="2"/>
    <col min="14337" max="14337" width="1.625" style="2" customWidth="1"/>
    <col min="14338" max="14338" width="19.75" style="2" customWidth="1"/>
    <col min="14339" max="14339" width="24.625" style="2" customWidth="1"/>
    <col min="14340" max="14340" width="16.25" style="2" customWidth="1"/>
    <col min="14341" max="14341" width="3.125" style="2" customWidth="1"/>
    <col min="14342" max="14342" width="8.5" style="2" bestFit="1" customWidth="1"/>
    <col min="14343" max="14343" width="13.25" style="2" customWidth="1"/>
    <col min="14344" max="14344" width="11.375" style="2" customWidth="1"/>
    <col min="14345" max="14346" width="13.25" style="2" customWidth="1"/>
    <col min="14347" max="14592" width="9" style="2"/>
    <col min="14593" max="14593" width="1.625" style="2" customWidth="1"/>
    <col min="14594" max="14594" width="19.75" style="2" customWidth="1"/>
    <col min="14595" max="14595" width="24.625" style="2" customWidth="1"/>
    <col min="14596" max="14596" width="16.25" style="2" customWidth="1"/>
    <col min="14597" max="14597" width="3.125" style="2" customWidth="1"/>
    <col min="14598" max="14598" width="8.5" style="2" bestFit="1" customWidth="1"/>
    <col min="14599" max="14599" width="13.25" style="2" customWidth="1"/>
    <col min="14600" max="14600" width="11.375" style="2" customWidth="1"/>
    <col min="14601" max="14602" width="13.25" style="2" customWidth="1"/>
    <col min="14603" max="14848" width="9" style="2"/>
    <col min="14849" max="14849" width="1.625" style="2" customWidth="1"/>
    <col min="14850" max="14850" width="19.75" style="2" customWidth="1"/>
    <col min="14851" max="14851" width="24.625" style="2" customWidth="1"/>
    <col min="14852" max="14852" width="16.25" style="2" customWidth="1"/>
    <col min="14853" max="14853" width="3.125" style="2" customWidth="1"/>
    <col min="14854" max="14854" width="8.5" style="2" bestFit="1" customWidth="1"/>
    <col min="14855" max="14855" width="13.25" style="2" customWidth="1"/>
    <col min="14856" max="14856" width="11.375" style="2" customWidth="1"/>
    <col min="14857" max="14858" width="13.25" style="2" customWidth="1"/>
    <col min="14859" max="15104" width="9" style="2"/>
    <col min="15105" max="15105" width="1.625" style="2" customWidth="1"/>
    <col min="15106" max="15106" width="19.75" style="2" customWidth="1"/>
    <col min="15107" max="15107" width="24.625" style="2" customWidth="1"/>
    <col min="15108" max="15108" width="16.25" style="2" customWidth="1"/>
    <col min="15109" max="15109" width="3.125" style="2" customWidth="1"/>
    <col min="15110" max="15110" width="8.5" style="2" bestFit="1" customWidth="1"/>
    <col min="15111" max="15111" width="13.25" style="2" customWidth="1"/>
    <col min="15112" max="15112" width="11.375" style="2" customWidth="1"/>
    <col min="15113" max="15114" width="13.25" style="2" customWidth="1"/>
    <col min="15115" max="15360" width="9" style="2"/>
    <col min="15361" max="15361" width="1.625" style="2" customWidth="1"/>
    <col min="15362" max="15362" width="19.75" style="2" customWidth="1"/>
    <col min="15363" max="15363" width="24.625" style="2" customWidth="1"/>
    <col min="15364" max="15364" width="16.25" style="2" customWidth="1"/>
    <col min="15365" max="15365" width="3.125" style="2" customWidth="1"/>
    <col min="15366" max="15366" width="8.5" style="2" bestFit="1" customWidth="1"/>
    <col min="15367" max="15367" width="13.25" style="2" customWidth="1"/>
    <col min="15368" max="15368" width="11.375" style="2" customWidth="1"/>
    <col min="15369" max="15370" width="13.25" style="2" customWidth="1"/>
    <col min="15371" max="15616" width="9" style="2"/>
    <col min="15617" max="15617" width="1.625" style="2" customWidth="1"/>
    <col min="15618" max="15618" width="19.75" style="2" customWidth="1"/>
    <col min="15619" max="15619" width="24.625" style="2" customWidth="1"/>
    <col min="15620" max="15620" width="16.25" style="2" customWidth="1"/>
    <col min="15621" max="15621" width="3.125" style="2" customWidth="1"/>
    <col min="15622" max="15622" width="8.5" style="2" bestFit="1" customWidth="1"/>
    <col min="15623" max="15623" width="13.25" style="2" customWidth="1"/>
    <col min="15624" max="15624" width="11.375" style="2" customWidth="1"/>
    <col min="15625" max="15626" width="13.25" style="2" customWidth="1"/>
    <col min="15627" max="15872" width="9" style="2"/>
    <col min="15873" max="15873" width="1.625" style="2" customWidth="1"/>
    <col min="15874" max="15874" width="19.75" style="2" customWidth="1"/>
    <col min="15875" max="15875" width="24.625" style="2" customWidth="1"/>
    <col min="15876" max="15876" width="16.25" style="2" customWidth="1"/>
    <col min="15877" max="15877" width="3.125" style="2" customWidth="1"/>
    <col min="15878" max="15878" width="8.5" style="2" bestFit="1" customWidth="1"/>
    <col min="15879" max="15879" width="13.25" style="2" customWidth="1"/>
    <col min="15880" max="15880" width="11.375" style="2" customWidth="1"/>
    <col min="15881" max="15882" width="13.25" style="2" customWidth="1"/>
    <col min="15883" max="16128" width="9" style="2"/>
    <col min="16129" max="16129" width="1.625" style="2" customWidth="1"/>
    <col min="16130" max="16130" width="19.75" style="2" customWidth="1"/>
    <col min="16131" max="16131" width="24.625" style="2" customWidth="1"/>
    <col min="16132" max="16132" width="16.25" style="2" customWidth="1"/>
    <col min="16133" max="16133" width="3.125" style="2" customWidth="1"/>
    <col min="16134" max="16134" width="8.5" style="2" bestFit="1" customWidth="1"/>
    <col min="16135" max="16135" width="13.25" style="2" customWidth="1"/>
    <col min="16136" max="16136" width="11.375" style="2" customWidth="1"/>
    <col min="16137" max="16138" width="13.25" style="2" customWidth="1"/>
    <col min="16139" max="16384" width="9" style="2"/>
  </cols>
  <sheetData>
    <row r="1" spans="1:11" ht="17.25" x14ac:dyDescent="0.15">
      <c r="A1" s="1"/>
      <c r="C1" s="3"/>
      <c r="I1" s="88">
        <v>44189</v>
      </c>
      <c r="J1" s="88"/>
      <c r="K1" s="88"/>
    </row>
    <row r="2" spans="1:11" ht="17.25" x14ac:dyDescent="0.15">
      <c r="A2" s="1"/>
      <c r="E2" s="2"/>
      <c r="J2" s="2" t="s">
        <v>0</v>
      </c>
    </row>
    <row r="3" spans="1:11" ht="18" thickBot="1" x14ac:dyDescent="0.2">
      <c r="A3" s="1"/>
      <c r="B3" s="2" t="s">
        <v>1</v>
      </c>
      <c r="C3" s="5" t="s">
        <v>149</v>
      </c>
      <c r="D3" s="5"/>
      <c r="E3" s="2"/>
      <c r="F3" s="4"/>
      <c r="H3" s="6" t="s">
        <v>144</v>
      </c>
      <c r="I3" s="7"/>
    </row>
    <row r="4" spans="1:11" ht="17.25" x14ac:dyDescent="0.15">
      <c r="A4" s="1"/>
      <c r="C4" s="3"/>
      <c r="E4" s="2"/>
      <c r="F4" s="4"/>
      <c r="G4" s="9" t="s">
        <v>4</v>
      </c>
      <c r="H4" s="6"/>
      <c r="I4" s="7"/>
    </row>
    <row r="5" spans="1:11" ht="19.5" customHeight="1" x14ac:dyDescent="0.15">
      <c r="A5" s="1"/>
      <c r="B5" s="2" t="s">
        <v>2</v>
      </c>
      <c r="C5" s="3"/>
      <c r="D5" s="10" t="s">
        <v>82</v>
      </c>
      <c r="E5" s="11" t="s">
        <v>83</v>
      </c>
      <c r="F5" s="12" t="s">
        <v>7</v>
      </c>
      <c r="G5" s="13">
        <v>1000</v>
      </c>
      <c r="H5" s="6"/>
      <c r="I5" s="7"/>
    </row>
    <row r="6" spans="1:11" ht="19.5" customHeight="1" x14ac:dyDescent="0.15">
      <c r="A6" s="1"/>
      <c r="B6" s="8" t="s">
        <v>3</v>
      </c>
      <c r="C6" s="3"/>
      <c r="D6" s="10" t="s">
        <v>84</v>
      </c>
      <c r="E6" s="11"/>
      <c r="F6" s="12" t="s">
        <v>7</v>
      </c>
      <c r="G6" s="13">
        <v>100</v>
      </c>
      <c r="H6" s="6"/>
      <c r="I6" s="7"/>
    </row>
    <row r="7" spans="1:11" ht="19.5" customHeight="1" x14ac:dyDescent="0.15">
      <c r="A7" s="1"/>
      <c r="C7" s="3"/>
      <c r="D7" s="10" t="s">
        <v>8</v>
      </c>
      <c r="E7" s="11" t="s">
        <v>86</v>
      </c>
      <c r="F7" s="12" t="s">
        <v>7</v>
      </c>
      <c r="G7" s="13">
        <v>100</v>
      </c>
      <c r="H7" s="6"/>
      <c r="I7" s="7"/>
    </row>
    <row r="8" spans="1:11" ht="19.5" customHeight="1" x14ac:dyDescent="0.15">
      <c r="A8" s="1"/>
      <c r="C8" s="3"/>
      <c r="D8" s="10" t="s">
        <v>9</v>
      </c>
      <c r="E8" s="11"/>
      <c r="F8" s="12" t="s">
        <v>110</v>
      </c>
      <c r="G8" s="14">
        <v>0.4</v>
      </c>
      <c r="H8" s="6"/>
      <c r="I8" s="7"/>
    </row>
    <row r="9" spans="1:11" ht="19.5" customHeight="1" x14ac:dyDescent="0.15">
      <c r="A9" s="1"/>
      <c r="C9" s="3"/>
      <c r="D9" s="10" t="s">
        <v>11</v>
      </c>
      <c r="E9" s="11"/>
      <c r="F9" s="12" t="s">
        <v>10</v>
      </c>
      <c r="G9" s="14">
        <f>G7/G8</f>
        <v>250</v>
      </c>
      <c r="H9" s="6"/>
      <c r="I9" s="7"/>
    </row>
    <row r="10" spans="1:11" ht="19.5" customHeight="1" thickBot="1" x14ac:dyDescent="0.2">
      <c r="A10" s="1"/>
      <c r="C10" s="3"/>
      <c r="D10" s="10" t="s">
        <v>12</v>
      </c>
      <c r="E10" s="11"/>
      <c r="F10" s="12" t="s">
        <v>7</v>
      </c>
      <c r="G10" s="15">
        <f>SUM(G5:G7)</f>
        <v>1200</v>
      </c>
      <c r="H10" s="6"/>
      <c r="I10" s="7"/>
    </row>
    <row r="11" spans="1:11" x14ac:dyDescent="0.15">
      <c r="B11" s="2" t="s">
        <v>13</v>
      </c>
      <c r="C11" s="8" t="s">
        <v>14</v>
      </c>
      <c r="G11" s="9" t="s">
        <v>15</v>
      </c>
    </row>
    <row r="12" spans="1:11" ht="17.25" customHeight="1" x14ac:dyDescent="0.15">
      <c r="B12" s="16" t="s">
        <v>17</v>
      </c>
      <c r="C12" s="16" t="s">
        <v>16</v>
      </c>
      <c r="D12" s="16" t="s">
        <v>18</v>
      </c>
      <c r="E12" s="12"/>
      <c r="F12" s="12"/>
      <c r="G12" s="17" t="s">
        <v>19</v>
      </c>
      <c r="H12" s="18" t="s">
        <v>20</v>
      </c>
      <c r="I12" s="19" t="s">
        <v>21</v>
      </c>
      <c r="J12" s="19" t="s">
        <v>22</v>
      </c>
    </row>
    <row r="13" spans="1:11" ht="17.25" customHeight="1" x14ac:dyDescent="0.15">
      <c r="B13" s="91" t="s">
        <v>111</v>
      </c>
      <c r="C13" s="89" t="s">
        <v>97</v>
      </c>
      <c r="D13" s="20" t="s">
        <v>26</v>
      </c>
      <c r="E13" s="21" t="s">
        <v>27</v>
      </c>
      <c r="F13" s="22"/>
      <c r="G13" s="23" t="s">
        <v>28</v>
      </c>
      <c r="H13" s="24" t="s">
        <v>29</v>
      </c>
      <c r="I13" s="25"/>
      <c r="J13" s="26" t="s">
        <v>30</v>
      </c>
    </row>
    <row r="14" spans="1:11" ht="17.25" customHeight="1" x14ac:dyDescent="0.15">
      <c r="B14" s="92"/>
      <c r="C14" s="90"/>
      <c r="D14" s="27" t="s">
        <v>32</v>
      </c>
      <c r="E14" s="28" t="s">
        <v>27</v>
      </c>
      <c r="F14" s="29">
        <f>ROUNDUP(G10*0.2/10,0)</f>
        <v>24</v>
      </c>
      <c r="G14" s="30">
        <f>F14</f>
        <v>24</v>
      </c>
      <c r="H14" s="18" t="s">
        <v>98</v>
      </c>
      <c r="I14" s="31"/>
      <c r="J14" s="32">
        <f>G14*I14</f>
        <v>0</v>
      </c>
    </row>
    <row r="15" spans="1:11" ht="17.25" customHeight="1" x14ac:dyDescent="0.15">
      <c r="B15" s="105" t="s">
        <v>33</v>
      </c>
      <c r="C15" s="68" t="s">
        <v>133</v>
      </c>
      <c r="D15" s="75" t="s">
        <v>34</v>
      </c>
      <c r="E15" s="12" t="s">
        <v>35</v>
      </c>
      <c r="F15" s="34">
        <f>G5/(0.9*15.9)</f>
        <v>69.88120195667365</v>
      </c>
      <c r="G15" s="107">
        <f>ROUNDUP(F15+F16,0)</f>
        <v>74</v>
      </c>
      <c r="H15" s="18" t="s">
        <v>36</v>
      </c>
      <c r="I15" s="36"/>
      <c r="J15" s="32">
        <f>G15*I15</f>
        <v>0</v>
      </c>
      <c r="K15" s="37"/>
    </row>
    <row r="16" spans="1:11" ht="17.25" customHeight="1" x14ac:dyDescent="0.15">
      <c r="B16" s="106"/>
      <c r="C16" s="68" t="s">
        <v>132</v>
      </c>
      <c r="D16" s="73" t="s">
        <v>134</v>
      </c>
      <c r="E16" s="12" t="s">
        <v>35</v>
      </c>
      <c r="F16" s="34">
        <f>G9/5/15.9</f>
        <v>3.1446540880503142</v>
      </c>
      <c r="G16" s="108"/>
      <c r="H16" s="18" t="s">
        <v>36</v>
      </c>
      <c r="I16" s="69"/>
      <c r="J16" s="72"/>
      <c r="K16" s="37"/>
    </row>
    <row r="17" spans="2:12" ht="13.5" customHeight="1" x14ac:dyDescent="0.15">
      <c r="B17" s="109" t="s">
        <v>112</v>
      </c>
      <c r="C17" s="63" t="s">
        <v>127</v>
      </c>
      <c r="D17" s="110" t="s">
        <v>41</v>
      </c>
      <c r="E17" s="16" t="s">
        <v>27</v>
      </c>
      <c r="F17" s="34">
        <f>(G5+G6)*0.3/18*1.1</f>
        <v>20.166666666666668</v>
      </c>
      <c r="G17" s="99">
        <f>ROUNDUP(SUM(F17:F20),0)</f>
        <v>163</v>
      </c>
      <c r="H17" s="18" t="s">
        <v>60</v>
      </c>
      <c r="I17" s="102"/>
      <c r="J17" s="102">
        <f>G17*I17</f>
        <v>0</v>
      </c>
      <c r="K17" s="127" t="s">
        <v>31</v>
      </c>
    </row>
    <row r="18" spans="2:12" x14ac:dyDescent="0.15">
      <c r="B18" s="109"/>
      <c r="C18" s="63" t="s">
        <v>39</v>
      </c>
      <c r="D18" s="110"/>
      <c r="E18" s="63" t="s">
        <v>27</v>
      </c>
      <c r="F18" s="34">
        <f>G9*0.2/18*1.1</f>
        <v>3.0555555555555558</v>
      </c>
      <c r="G18" s="100"/>
      <c r="H18" s="18" t="s">
        <v>42</v>
      </c>
      <c r="I18" s="103"/>
      <c r="J18" s="103"/>
      <c r="K18" s="128"/>
    </row>
    <row r="19" spans="2:12" x14ac:dyDescent="0.15">
      <c r="B19" s="109"/>
      <c r="C19" s="16" t="s">
        <v>43</v>
      </c>
      <c r="D19" s="110"/>
      <c r="E19" s="16" t="s">
        <v>27</v>
      </c>
      <c r="F19" s="34">
        <f>G10*1.2/18*1.05</f>
        <v>84</v>
      </c>
      <c r="G19" s="100"/>
      <c r="H19" s="18" t="s">
        <v>147</v>
      </c>
      <c r="I19" s="103"/>
      <c r="J19" s="103"/>
      <c r="K19" s="128"/>
    </row>
    <row r="20" spans="2:12" x14ac:dyDescent="0.15">
      <c r="B20" s="109"/>
      <c r="C20" s="16" t="s">
        <v>128</v>
      </c>
      <c r="D20" s="110"/>
      <c r="E20" s="12" t="s">
        <v>27</v>
      </c>
      <c r="F20" s="34">
        <f>G5*1/18</f>
        <v>55.555555555555557</v>
      </c>
      <c r="G20" s="101"/>
      <c r="H20" s="18" t="s">
        <v>129</v>
      </c>
      <c r="I20" s="104"/>
      <c r="J20" s="104"/>
      <c r="K20" s="128"/>
    </row>
    <row r="21" spans="2:12" ht="33" customHeight="1" x14ac:dyDescent="0.15">
      <c r="B21" s="33" t="s">
        <v>45</v>
      </c>
      <c r="C21" s="39" t="s">
        <v>44</v>
      </c>
      <c r="D21" s="40" t="s">
        <v>46</v>
      </c>
      <c r="E21" s="12" t="s">
        <v>27</v>
      </c>
      <c r="F21" s="34">
        <f>SUM(F17:F20)/23*18</f>
        <v>127.39130434782608</v>
      </c>
      <c r="G21" s="41">
        <f>ROUNDUP(F21,0)</f>
        <v>128</v>
      </c>
      <c r="H21" s="18"/>
      <c r="I21" s="42"/>
      <c r="J21" s="32">
        <f t="shared" ref="J21:J26" si="0">G21*I21</f>
        <v>0</v>
      </c>
      <c r="K21" s="128"/>
    </row>
    <row r="22" spans="2:12" ht="17.25" customHeight="1" x14ac:dyDescent="0.15">
      <c r="B22" s="43" t="s">
        <v>48</v>
      </c>
      <c r="C22" s="16" t="s">
        <v>47</v>
      </c>
      <c r="D22" s="16" t="s">
        <v>49</v>
      </c>
      <c r="E22" s="12" t="s">
        <v>35</v>
      </c>
      <c r="F22" s="34">
        <f>G10*1.1/100</f>
        <v>13.2</v>
      </c>
      <c r="G22" s="44">
        <f>ROUNDUP(F22,0)</f>
        <v>14</v>
      </c>
      <c r="H22" s="18" t="s">
        <v>113</v>
      </c>
      <c r="I22" s="36"/>
      <c r="J22" s="32">
        <f t="shared" si="0"/>
        <v>0</v>
      </c>
    </row>
    <row r="23" spans="2:12" ht="17.25" customHeight="1" x14ac:dyDescent="0.15">
      <c r="B23" s="43" t="s">
        <v>52</v>
      </c>
      <c r="C23" s="16" t="s">
        <v>51</v>
      </c>
      <c r="D23" s="16" t="s">
        <v>49</v>
      </c>
      <c r="E23" s="12" t="s">
        <v>35</v>
      </c>
      <c r="F23" s="34">
        <f>G9*1.2/100</f>
        <v>3</v>
      </c>
      <c r="G23" s="44">
        <f>ROUNDUP(F23,0)</f>
        <v>3</v>
      </c>
      <c r="H23" s="18" t="s">
        <v>36</v>
      </c>
      <c r="I23" s="36"/>
      <c r="J23" s="32">
        <f t="shared" si="0"/>
        <v>0</v>
      </c>
    </row>
    <row r="24" spans="2:12" ht="17.25" customHeight="1" x14ac:dyDescent="0.15">
      <c r="B24" s="33" t="s">
        <v>107</v>
      </c>
      <c r="C24" s="16" t="s">
        <v>106</v>
      </c>
      <c r="D24" s="16" t="s">
        <v>108</v>
      </c>
      <c r="E24" s="12" t="s">
        <v>109</v>
      </c>
      <c r="F24" s="34">
        <f>G5/(0.91*1.82)</f>
        <v>603.79181258302128</v>
      </c>
      <c r="G24" s="35">
        <f>ROUNDUP(F24,0)</f>
        <v>604</v>
      </c>
      <c r="H24" s="18"/>
      <c r="I24" s="45"/>
      <c r="J24" s="32">
        <f t="shared" si="0"/>
        <v>0</v>
      </c>
    </row>
    <row r="25" spans="2:12" ht="17.25" customHeight="1" x14ac:dyDescent="0.15">
      <c r="B25" s="43" t="s">
        <v>114</v>
      </c>
      <c r="C25" s="16" t="s">
        <v>90</v>
      </c>
      <c r="D25" s="16" t="s">
        <v>100</v>
      </c>
      <c r="E25" s="16" t="s">
        <v>35</v>
      </c>
      <c r="F25" s="34">
        <f>G5/(1.5*50)</f>
        <v>13.333333333333334</v>
      </c>
      <c r="G25" s="44">
        <f>ROUNDUP(F25,0)</f>
        <v>14</v>
      </c>
      <c r="H25" s="18"/>
      <c r="I25" s="45"/>
      <c r="J25" s="32">
        <f t="shared" si="0"/>
        <v>0</v>
      </c>
    </row>
    <row r="26" spans="2:12" ht="17.25" customHeight="1" thickBot="1" x14ac:dyDescent="0.2">
      <c r="B26" s="56" t="s">
        <v>115</v>
      </c>
      <c r="C26" s="55" t="s">
        <v>92</v>
      </c>
      <c r="D26" s="55"/>
      <c r="E26" s="55" t="s">
        <v>116</v>
      </c>
      <c r="F26" s="46">
        <f>G7*12</f>
        <v>1200</v>
      </c>
      <c r="G26" s="57">
        <f>ROUNDUP(F26,-3)</f>
        <v>2000</v>
      </c>
      <c r="H26" s="47" t="s">
        <v>102</v>
      </c>
      <c r="I26" s="45"/>
      <c r="J26" s="32">
        <f t="shared" si="0"/>
        <v>0</v>
      </c>
    </row>
    <row r="27" spans="2:12" ht="17.25" customHeight="1" x14ac:dyDescent="0.15">
      <c r="B27" s="2" t="s">
        <v>78</v>
      </c>
      <c r="H27" s="85" t="s">
        <v>76</v>
      </c>
      <c r="I27" s="86"/>
      <c r="J27" s="32">
        <f>SUM(J13:J25)</f>
        <v>0</v>
      </c>
    </row>
    <row r="28" spans="2:12" ht="17.25" customHeight="1" x14ac:dyDescent="0.15">
      <c r="B28" s="2" t="s">
        <v>138</v>
      </c>
      <c r="H28" s="87" t="s">
        <v>77</v>
      </c>
      <c r="I28" s="87"/>
      <c r="J28" s="62">
        <f>J27/G10</f>
        <v>0</v>
      </c>
      <c r="L28" s="50"/>
    </row>
  </sheetData>
  <mergeCells count="13">
    <mergeCell ref="H27:I27"/>
    <mergeCell ref="H28:I28"/>
    <mergeCell ref="I1:K1"/>
    <mergeCell ref="C13:C14"/>
    <mergeCell ref="B13:B14"/>
    <mergeCell ref="B17:B20"/>
    <mergeCell ref="D17:D20"/>
    <mergeCell ref="G17:G20"/>
    <mergeCell ref="I17:I20"/>
    <mergeCell ref="J17:J20"/>
    <mergeCell ref="B15:B16"/>
    <mergeCell ref="G15:G16"/>
    <mergeCell ref="K17:K21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2"/>
  <sheetViews>
    <sheetView topLeftCell="A7" zoomScale="89" zoomScaleNormal="89" workbookViewId="0">
      <selection activeCell="M25" sqref="M25"/>
    </sheetView>
  </sheetViews>
  <sheetFormatPr defaultColWidth="9" defaultRowHeight="13.5" x14ac:dyDescent="0.15"/>
  <cols>
    <col min="1" max="1" width="1.625" style="2" customWidth="1"/>
    <col min="2" max="2" width="24" style="2" customWidth="1"/>
    <col min="3" max="3" width="20" style="2" customWidth="1"/>
    <col min="4" max="4" width="16.25" style="2" customWidth="1"/>
    <col min="5" max="5" width="3.125" style="4" customWidth="1"/>
    <col min="6" max="6" width="8.5" style="2" bestFit="1" customWidth="1"/>
    <col min="7" max="7" width="13.25" style="2" customWidth="1"/>
    <col min="8" max="8" width="11.375" style="2" customWidth="1"/>
    <col min="9" max="10" width="13.25" style="2" customWidth="1"/>
    <col min="11" max="11" width="8.875" style="2" customWidth="1"/>
    <col min="12" max="256" width="9" style="2"/>
    <col min="257" max="257" width="1.625" style="2" customWidth="1"/>
    <col min="258" max="258" width="19.75" style="2" customWidth="1"/>
    <col min="259" max="259" width="24.625" style="2" customWidth="1"/>
    <col min="260" max="260" width="16.25" style="2" customWidth="1"/>
    <col min="261" max="261" width="3.125" style="2" customWidth="1"/>
    <col min="262" max="262" width="8.5" style="2" bestFit="1" customWidth="1"/>
    <col min="263" max="263" width="13.25" style="2" customWidth="1"/>
    <col min="264" max="264" width="11.375" style="2" customWidth="1"/>
    <col min="265" max="266" width="13.25" style="2" customWidth="1"/>
    <col min="267" max="267" width="15.25" style="2" customWidth="1"/>
    <col min="268" max="512" width="9" style="2"/>
    <col min="513" max="513" width="1.625" style="2" customWidth="1"/>
    <col min="514" max="514" width="19.75" style="2" customWidth="1"/>
    <col min="515" max="515" width="24.625" style="2" customWidth="1"/>
    <col min="516" max="516" width="16.25" style="2" customWidth="1"/>
    <col min="517" max="517" width="3.125" style="2" customWidth="1"/>
    <col min="518" max="518" width="8.5" style="2" bestFit="1" customWidth="1"/>
    <col min="519" max="519" width="13.25" style="2" customWidth="1"/>
    <col min="520" max="520" width="11.375" style="2" customWidth="1"/>
    <col min="521" max="522" width="13.25" style="2" customWidth="1"/>
    <col min="523" max="523" width="15.25" style="2" customWidth="1"/>
    <col min="524" max="768" width="9" style="2"/>
    <col min="769" max="769" width="1.625" style="2" customWidth="1"/>
    <col min="770" max="770" width="19.75" style="2" customWidth="1"/>
    <col min="771" max="771" width="24.625" style="2" customWidth="1"/>
    <col min="772" max="772" width="16.25" style="2" customWidth="1"/>
    <col min="773" max="773" width="3.125" style="2" customWidth="1"/>
    <col min="774" max="774" width="8.5" style="2" bestFit="1" customWidth="1"/>
    <col min="775" max="775" width="13.25" style="2" customWidth="1"/>
    <col min="776" max="776" width="11.375" style="2" customWidth="1"/>
    <col min="777" max="778" width="13.25" style="2" customWidth="1"/>
    <col min="779" max="779" width="15.25" style="2" customWidth="1"/>
    <col min="780" max="1024" width="9" style="2"/>
    <col min="1025" max="1025" width="1.625" style="2" customWidth="1"/>
    <col min="1026" max="1026" width="19.75" style="2" customWidth="1"/>
    <col min="1027" max="1027" width="24.625" style="2" customWidth="1"/>
    <col min="1028" max="1028" width="16.25" style="2" customWidth="1"/>
    <col min="1029" max="1029" width="3.125" style="2" customWidth="1"/>
    <col min="1030" max="1030" width="8.5" style="2" bestFit="1" customWidth="1"/>
    <col min="1031" max="1031" width="13.25" style="2" customWidth="1"/>
    <col min="1032" max="1032" width="11.375" style="2" customWidth="1"/>
    <col min="1033" max="1034" width="13.25" style="2" customWidth="1"/>
    <col min="1035" max="1035" width="15.25" style="2" customWidth="1"/>
    <col min="1036" max="1280" width="9" style="2"/>
    <col min="1281" max="1281" width="1.625" style="2" customWidth="1"/>
    <col min="1282" max="1282" width="19.75" style="2" customWidth="1"/>
    <col min="1283" max="1283" width="24.625" style="2" customWidth="1"/>
    <col min="1284" max="1284" width="16.25" style="2" customWidth="1"/>
    <col min="1285" max="1285" width="3.125" style="2" customWidth="1"/>
    <col min="1286" max="1286" width="8.5" style="2" bestFit="1" customWidth="1"/>
    <col min="1287" max="1287" width="13.25" style="2" customWidth="1"/>
    <col min="1288" max="1288" width="11.375" style="2" customWidth="1"/>
    <col min="1289" max="1290" width="13.25" style="2" customWidth="1"/>
    <col min="1291" max="1291" width="15.25" style="2" customWidth="1"/>
    <col min="1292" max="1536" width="9" style="2"/>
    <col min="1537" max="1537" width="1.625" style="2" customWidth="1"/>
    <col min="1538" max="1538" width="19.75" style="2" customWidth="1"/>
    <col min="1539" max="1539" width="24.625" style="2" customWidth="1"/>
    <col min="1540" max="1540" width="16.25" style="2" customWidth="1"/>
    <col min="1541" max="1541" width="3.125" style="2" customWidth="1"/>
    <col min="1542" max="1542" width="8.5" style="2" bestFit="1" customWidth="1"/>
    <col min="1543" max="1543" width="13.25" style="2" customWidth="1"/>
    <col min="1544" max="1544" width="11.375" style="2" customWidth="1"/>
    <col min="1545" max="1546" width="13.25" style="2" customWidth="1"/>
    <col min="1547" max="1547" width="15.25" style="2" customWidth="1"/>
    <col min="1548" max="1792" width="9" style="2"/>
    <col min="1793" max="1793" width="1.625" style="2" customWidth="1"/>
    <col min="1794" max="1794" width="19.75" style="2" customWidth="1"/>
    <col min="1795" max="1795" width="24.625" style="2" customWidth="1"/>
    <col min="1796" max="1796" width="16.25" style="2" customWidth="1"/>
    <col min="1797" max="1797" width="3.125" style="2" customWidth="1"/>
    <col min="1798" max="1798" width="8.5" style="2" bestFit="1" customWidth="1"/>
    <col min="1799" max="1799" width="13.25" style="2" customWidth="1"/>
    <col min="1800" max="1800" width="11.375" style="2" customWidth="1"/>
    <col min="1801" max="1802" width="13.25" style="2" customWidth="1"/>
    <col min="1803" max="1803" width="15.25" style="2" customWidth="1"/>
    <col min="1804" max="2048" width="9" style="2"/>
    <col min="2049" max="2049" width="1.625" style="2" customWidth="1"/>
    <col min="2050" max="2050" width="19.75" style="2" customWidth="1"/>
    <col min="2051" max="2051" width="24.625" style="2" customWidth="1"/>
    <col min="2052" max="2052" width="16.25" style="2" customWidth="1"/>
    <col min="2053" max="2053" width="3.125" style="2" customWidth="1"/>
    <col min="2054" max="2054" width="8.5" style="2" bestFit="1" customWidth="1"/>
    <col min="2055" max="2055" width="13.25" style="2" customWidth="1"/>
    <col min="2056" max="2056" width="11.375" style="2" customWidth="1"/>
    <col min="2057" max="2058" width="13.25" style="2" customWidth="1"/>
    <col min="2059" max="2059" width="15.25" style="2" customWidth="1"/>
    <col min="2060" max="2304" width="9" style="2"/>
    <col min="2305" max="2305" width="1.625" style="2" customWidth="1"/>
    <col min="2306" max="2306" width="19.75" style="2" customWidth="1"/>
    <col min="2307" max="2307" width="24.625" style="2" customWidth="1"/>
    <col min="2308" max="2308" width="16.25" style="2" customWidth="1"/>
    <col min="2309" max="2309" width="3.125" style="2" customWidth="1"/>
    <col min="2310" max="2310" width="8.5" style="2" bestFit="1" customWidth="1"/>
    <col min="2311" max="2311" width="13.25" style="2" customWidth="1"/>
    <col min="2312" max="2312" width="11.375" style="2" customWidth="1"/>
    <col min="2313" max="2314" width="13.25" style="2" customWidth="1"/>
    <col min="2315" max="2315" width="15.25" style="2" customWidth="1"/>
    <col min="2316" max="2560" width="9" style="2"/>
    <col min="2561" max="2561" width="1.625" style="2" customWidth="1"/>
    <col min="2562" max="2562" width="19.75" style="2" customWidth="1"/>
    <col min="2563" max="2563" width="24.625" style="2" customWidth="1"/>
    <col min="2564" max="2564" width="16.25" style="2" customWidth="1"/>
    <col min="2565" max="2565" width="3.125" style="2" customWidth="1"/>
    <col min="2566" max="2566" width="8.5" style="2" bestFit="1" customWidth="1"/>
    <col min="2567" max="2567" width="13.25" style="2" customWidth="1"/>
    <col min="2568" max="2568" width="11.375" style="2" customWidth="1"/>
    <col min="2569" max="2570" width="13.25" style="2" customWidth="1"/>
    <col min="2571" max="2571" width="15.25" style="2" customWidth="1"/>
    <col min="2572" max="2816" width="9" style="2"/>
    <col min="2817" max="2817" width="1.625" style="2" customWidth="1"/>
    <col min="2818" max="2818" width="19.75" style="2" customWidth="1"/>
    <col min="2819" max="2819" width="24.625" style="2" customWidth="1"/>
    <col min="2820" max="2820" width="16.25" style="2" customWidth="1"/>
    <col min="2821" max="2821" width="3.125" style="2" customWidth="1"/>
    <col min="2822" max="2822" width="8.5" style="2" bestFit="1" customWidth="1"/>
    <col min="2823" max="2823" width="13.25" style="2" customWidth="1"/>
    <col min="2824" max="2824" width="11.375" style="2" customWidth="1"/>
    <col min="2825" max="2826" width="13.25" style="2" customWidth="1"/>
    <col min="2827" max="2827" width="15.25" style="2" customWidth="1"/>
    <col min="2828" max="3072" width="9" style="2"/>
    <col min="3073" max="3073" width="1.625" style="2" customWidth="1"/>
    <col min="3074" max="3074" width="19.75" style="2" customWidth="1"/>
    <col min="3075" max="3075" width="24.625" style="2" customWidth="1"/>
    <col min="3076" max="3076" width="16.25" style="2" customWidth="1"/>
    <col min="3077" max="3077" width="3.125" style="2" customWidth="1"/>
    <col min="3078" max="3078" width="8.5" style="2" bestFit="1" customWidth="1"/>
    <col min="3079" max="3079" width="13.25" style="2" customWidth="1"/>
    <col min="3080" max="3080" width="11.375" style="2" customWidth="1"/>
    <col min="3081" max="3082" width="13.25" style="2" customWidth="1"/>
    <col min="3083" max="3083" width="15.25" style="2" customWidth="1"/>
    <col min="3084" max="3328" width="9" style="2"/>
    <col min="3329" max="3329" width="1.625" style="2" customWidth="1"/>
    <col min="3330" max="3330" width="19.75" style="2" customWidth="1"/>
    <col min="3331" max="3331" width="24.625" style="2" customWidth="1"/>
    <col min="3332" max="3332" width="16.25" style="2" customWidth="1"/>
    <col min="3333" max="3333" width="3.125" style="2" customWidth="1"/>
    <col min="3334" max="3334" width="8.5" style="2" bestFit="1" customWidth="1"/>
    <col min="3335" max="3335" width="13.25" style="2" customWidth="1"/>
    <col min="3336" max="3336" width="11.375" style="2" customWidth="1"/>
    <col min="3337" max="3338" width="13.25" style="2" customWidth="1"/>
    <col min="3339" max="3339" width="15.25" style="2" customWidth="1"/>
    <col min="3340" max="3584" width="9" style="2"/>
    <col min="3585" max="3585" width="1.625" style="2" customWidth="1"/>
    <col min="3586" max="3586" width="19.75" style="2" customWidth="1"/>
    <col min="3587" max="3587" width="24.625" style="2" customWidth="1"/>
    <col min="3588" max="3588" width="16.25" style="2" customWidth="1"/>
    <col min="3589" max="3589" width="3.125" style="2" customWidth="1"/>
    <col min="3590" max="3590" width="8.5" style="2" bestFit="1" customWidth="1"/>
    <col min="3591" max="3591" width="13.25" style="2" customWidth="1"/>
    <col min="3592" max="3592" width="11.375" style="2" customWidth="1"/>
    <col min="3593" max="3594" width="13.25" style="2" customWidth="1"/>
    <col min="3595" max="3595" width="15.25" style="2" customWidth="1"/>
    <col min="3596" max="3840" width="9" style="2"/>
    <col min="3841" max="3841" width="1.625" style="2" customWidth="1"/>
    <col min="3842" max="3842" width="19.75" style="2" customWidth="1"/>
    <col min="3843" max="3843" width="24.625" style="2" customWidth="1"/>
    <col min="3844" max="3844" width="16.25" style="2" customWidth="1"/>
    <col min="3845" max="3845" width="3.125" style="2" customWidth="1"/>
    <col min="3846" max="3846" width="8.5" style="2" bestFit="1" customWidth="1"/>
    <col min="3847" max="3847" width="13.25" style="2" customWidth="1"/>
    <col min="3848" max="3848" width="11.375" style="2" customWidth="1"/>
    <col min="3849" max="3850" width="13.25" style="2" customWidth="1"/>
    <col min="3851" max="3851" width="15.25" style="2" customWidth="1"/>
    <col min="3852" max="4096" width="9" style="2"/>
    <col min="4097" max="4097" width="1.625" style="2" customWidth="1"/>
    <col min="4098" max="4098" width="19.75" style="2" customWidth="1"/>
    <col min="4099" max="4099" width="24.625" style="2" customWidth="1"/>
    <col min="4100" max="4100" width="16.25" style="2" customWidth="1"/>
    <col min="4101" max="4101" width="3.125" style="2" customWidth="1"/>
    <col min="4102" max="4102" width="8.5" style="2" bestFit="1" customWidth="1"/>
    <col min="4103" max="4103" width="13.25" style="2" customWidth="1"/>
    <col min="4104" max="4104" width="11.375" style="2" customWidth="1"/>
    <col min="4105" max="4106" width="13.25" style="2" customWidth="1"/>
    <col min="4107" max="4107" width="15.25" style="2" customWidth="1"/>
    <col min="4108" max="4352" width="9" style="2"/>
    <col min="4353" max="4353" width="1.625" style="2" customWidth="1"/>
    <col min="4354" max="4354" width="19.75" style="2" customWidth="1"/>
    <col min="4355" max="4355" width="24.625" style="2" customWidth="1"/>
    <col min="4356" max="4356" width="16.25" style="2" customWidth="1"/>
    <col min="4357" max="4357" width="3.125" style="2" customWidth="1"/>
    <col min="4358" max="4358" width="8.5" style="2" bestFit="1" customWidth="1"/>
    <col min="4359" max="4359" width="13.25" style="2" customWidth="1"/>
    <col min="4360" max="4360" width="11.375" style="2" customWidth="1"/>
    <col min="4361" max="4362" width="13.25" style="2" customWidth="1"/>
    <col min="4363" max="4363" width="15.25" style="2" customWidth="1"/>
    <col min="4364" max="4608" width="9" style="2"/>
    <col min="4609" max="4609" width="1.625" style="2" customWidth="1"/>
    <col min="4610" max="4610" width="19.75" style="2" customWidth="1"/>
    <col min="4611" max="4611" width="24.625" style="2" customWidth="1"/>
    <col min="4612" max="4612" width="16.25" style="2" customWidth="1"/>
    <col min="4613" max="4613" width="3.125" style="2" customWidth="1"/>
    <col min="4614" max="4614" width="8.5" style="2" bestFit="1" customWidth="1"/>
    <col min="4615" max="4615" width="13.25" style="2" customWidth="1"/>
    <col min="4616" max="4616" width="11.375" style="2" customWidth="1"/>
    <col min="4617" max="4618" width="13.25" style="2" customWidth="1"/>
    <col min="4619" max="4619" width="15.25" style="2" customWidth="1"/>
    <col min="4620" max="4864" width="9" style="2"/>
    <col min="4865" max="4865" width="1.625" style="2" customWidth="1"/>
    <col min="4866" max="4866" width="19.75" style="2" customWidth="1"/>
    <col min="4867" max="4867" width="24.625" style="2" customWidth="1"/>
    <col min="4868" max="4868" width="16.25" style="2" customWidth="1"/>
    <col min="4869" max="4869" width="3.125" style="2" customWidth="1"/>
    <col min="4870" max="4870" width="8.5" style="2" bestFit="1" customWidth="1"/>
    <col min="4871" max="4871" width="13.25" style="2" customWidth="1"/>
    <col min="4872" max="4872" width="11.375" style="2" customWidth="1"/>
    <col min="4873" max="4874" width="13.25" style="2" customWidth="1"/>
    <col min="4875" max="4875" width="15.25" style="2" customWidth="1"/>
    <col min="4876" max="5120" width="9" style="2"/>
    <col min="5121" max="5121" width="1.625" style="2" customWidth="1"/>
    <col min="5122" max="5122" width="19.75" style="2" customWidth="1"/>
    <col min="5123" max="5123" width="24.625" style="2" customWidth="1"/>
    <col min="5124" max="5124" width="16.25" style="2" customWidth="1"/>
    <col min="5125" max="5125" width="3.125" style="2" customWidth="1"/>
    <col min="5126" max="5126" width="8.5" style="2" bestFit="1" customWidth="1"/>
    <col min="5127" max="5127" width="13.25" style="2" customWidth="1"/>
    <col min="5128" max="5128" width="11.375" style="2" customWidth="1"/>
    <col min="5129" max="5130" width="13.25" style="2" customWidth="1"/>
    <col min="5131" max="5131" width="15.25" style="2" customWidth="1"/>
    <col min="5132" max="5376" width="9" style="2"/>
    <col min="5377" max="5377" width="1.625" style="2" customWidth="1"/>
    <col min="5378" max="5378" width="19.75" style="2" customWidth="1"/>
    <col min="5379" max="5379" width="24.625" style="2" customWidth="1"/>
    <col min="5380" max="5380" width="16.25" style="2" customWidth="1"/>
    <col min="5381" max="5381" width="3.125" style="2" customWidth="1"/>
    <col min="5382" max="5382" width="8.5" style="2" bestFit="1" customWidth="1"/>
    <col min="5383" max="5383" width="13.25" style="2" customWidth="1"/>
    <col min="5384" max="5384" width="11.375" style="2" customWidth="1"/>
    <col min="5385" max="5386" width="13.25" style="2" customWidth="1"/>
    <col min="5387" max="5387" width="15.25" style="2" customWidth="1"/>
    <col min="5388" max="5632" width="9" style="2"/>
    <col min="5633" max="5633" width="1.625" style="2" customWidth="1"/>
    <col min="5634" max="5634" width="19.75" style="2" customWidth="1"/>
    <col min="5635" max="5635" width="24.625" style="2" customWidth="1"/>
    <col min="5636" max="5636" width="16.25" style="2" customWidth="1"/>
    <col min="5637" max="5637" width="3.125" style="2" customWidth="1"/>
    <col min="5638" max="5638" width="8.5" style="2" bestFit="1" customWidth="1"/>
    <col min="5639" max="5639" width="13.25" style="2" customWidth="1"/>
    <col min="5640" max="5640" width="11.375" style="2" customWidth="1"/>
    <col min="5641" max="5642" width="13.25" style="2" customWidth="1"/>
    <col min="5643" max="5643" width="15.25" style="2" customWidth="1"/>
    <col min="5644" max="5888" width="9" style="2"/>
    <col min="5889" max="5889" width="1.625" style="2" customWidth="1"/>
    <col min="5890" max="5890" width="19.75" style="2" customWidth="1"/>
    <col min="5891" max="5891" width="24.625" style="2" customWidth="1"/>
    <col min="5892" max="5892" width="16.25" style="2" customWidth="1"/>
    <col min="5893" max="5893" width="3.125" style="2" customWidth="1"/>
    <col min="5894" max="5894" width="8.5" style="2" bestFit="1" customWidth="1"/>
    <col min="5895" max="5895" width="13.25" style="2" customWidth="1"/>
    <col min="5896" max="5896" width="11.375" style="2" customWidth="1"/>
    <col min="5897" max="5898" width="13.25" style="2" customWidth="1"/>
    <col min="5899" max="5899" width="15.25" style="2" customWidth="1"/>
    <col min="5900" max="6144" width="9" style="2"/>
    <col min="6145" max="6145" width="1.625" style="2" customWidth="1"/>
    <col min="6146" max="6146" width="19.75" style="2" customWidth="1"/>
    <col min="6147" max="6147" width="24.625" style="2" customWidth="1"/>
    <col min="6148" max="6148" width="16.25" style="2" customWidth="1"/>
    <col min="6149" max="6149" width="3.125" style="2" customWidth="1"/>
    <col min="6150" max="6150" width="8.5" style="2" bestFit="1" customWidth="1"/>
    <col min="6151" max="6151" width="13.25" style="2" customWidth="1"/>
    <col min="6152" max="6152" width="11.375" style="2" customWidth="1"/>
    <col min="6153" max="6154" width="13.25" style="2" customWidth="1"/>
    <col min="6155" max="6155" width="15.25" style="2" customWidth="1"/>
    <col min="6156" max="6400" width="9" style="2"/>
    <col min="6401" max="6401" width="1.625" style="2" customWidth="1"/>
    <col min="6402" max="6402" width="19.75" style="2" customWidth="1"/>
    <col min="6403" max="6403" width="24.625" style="2" customWidth="1"/>
    <col min="6404" max="6404" width="16.25" style="2" customWidth="1"/>
    <col min="6405" max="6405" width="3.125" style="2" customWidth="1"/>
    <col min="6406" max="6406" width="8.5" style="2" bestFit="1" customWidth="1"/>
    <col min="6407" max="6407" width="13.25" style="2" customWidth="1"/>
    <col min="6408" max="6408" width="11.375" style="2" customWidth="1"/>
    <col min="6409" max="6410" width="13.25" style="2" customWidth="1"/>
    <col min="6411" max="6411" width="15.25" style="2" customWidth="1"/>
    <col min="6412" max="6656" width="9" style="2"/>
    <col min="6657" max="6657" width="1.625" style="2" customWidth="1"/>
    <col min="6658" max="6658" width="19.75" style="2" customWidth="1"/>
    <col min="6659" max="6659" width="24.625" style="2" customWidth="1"/>
    <col min="6660" max="6660" width="16.25" style="2" customWidth="1"/>
    <col min="6661" max="6661" width="3.125" style="2" customWidth="1"/>
    <col min="6662" max="6662" width="8.5" style="2" bestFit="1" customWidth="1"/>
    <col min="6663" max="6663" width="13.25" style="2" customWidth="1"/>
    <col min="6664" max="6664" width="11.375" style="2" customWidth="1"/>
    <col min="6665" max="6666" width="13.25" style="2" customWidth="1"/>
    <col min="6667" max="6667" width="15.25" style="2" customWidth="1"/>
    <col min="6668" max="6912" width="9" style="2"/>
    <col min="6913" max="6913" width="1.625" style="2" customWidth="1"/>
    <col min="6914" max="6914" width="19.75" style="2" customWidth="1"/>
    <col min="6915" max="6915" width="24.625" style="2" customWidth="1"/>
    <col min="6916" max="6916" width="16.25" style="2" customWidth="1"/>
    <col min="6917" max="6917" width="3.125" style="2" customWidth="1"/>
    <col min="6918" max="6918" width="8.5" style="2" bestFit="1" customWidth="1"/>
    <col min="6919" max="6919" width="13.25" style="2" customWidth="1"/>
    <col min="6920" max="6920" width="11.375" style="2" customWidth="1"/>
    <col min="6921" max="6922" width="13.25" style="2" customWidth="1"/>
    <col min="6923" max="6923" width="15.25" style="2" customWidth="1"/>
    <col min="6924" max="7168" width="9" style="2"/>
    <col min="7169" max="7169" width="1.625" style="2" customWidth="1"/>
    <col min="7170" max="7170" width="19.75" style="2" customWidth="1"/>
    <col min="7171" max="7171" width="24.625" style="2" customWidth="1"/>
    <col min="7172" max="7172" width="16.25" style="2" customWidth="1"/>
    <col min="7173" max="7173" width="3.125" style="2" customWidth="1"/>
    <col min="7174" max="7174" width="8.5" style="2" bestFit="1" customWidth="1"/>
    <col min="7175" max="7175" width="13.25" style="2" customWidth="1"/>
    <col min="7176" max="7176" width="11.375" style="2" customWidth="1"/>
    <col min="7177" max="7178" width="13.25" style="2" customWidth="1"/>
    <col min="7179" max="7179" width="15.25" style="2" customWidth="1"/>
    <col min="7180" max="7424" width="9" style="2"/>
    <col min="7425" max="7425" width="1.625" style="2" customWidth="1"/>
    <col min="7426" max="7426" width="19.75" style="2" customWidth="1"/>
    <col min="7427" max="7427" width="24.625" style="2" customWidth="1"/>
    <col min="7428" max="7428" width="16.25" style="2" customWidth="1"/>
    <col min="7429" max="7429" width="3.125" style="2" customWidth="1"/>
    <col min="7430" max="7430" width="8.5" style="2" bestFit="1" customWidth="1"/>
    <col min="7431" max="7431" width="13.25" style="2" customWidth="1"/>
    <col min="7432" max="7432" width="11.375" style="2" customWidth="1"/>
    <col min="7433" max="7434" width="13.25" style="2" customWidth="1"/>
    <col min="7435" max="7435" width="15.25" style="2" customWidth="1"/>
    <col min="7436" max="7680" width="9" style="2"/>
    <col min="7681" max="7681" width="1.625" style="2" customWidth="1"/>
    <col min="7682" max="7682" width="19.75" style="2" customWidth="1"/>
    <col min="7683" max="7683" width="24.625" style="2" customWidth="1"/>
    <col min="7684" max="7684" width="16.25" style="2" customWidth="1"/>
    <col min="7685" max="7685" width="3.125" style="2" customWidth="1"/>
    <col min="7686" max="7686" width="8.5" style="2" bestFit="1" customWidth="1"/>
    <col min="7687" max="7687" width="13.25" style="2" customWidth="1"/>
    <col min="7688" max="7688" width="11.375" style="2" customWidth="1"/>
    <col min="7689" max="7690" width="13.25" style="2" customWidth="1"/>
    <col min="7691" max="7691" width="15.25" style="2" customWidth="1"/>
    <col min="7692" max="7936" width="9" style="2"/>
    <col min="7937" max="7937" width="1.625" style="2" customWidth="1"/>
    <col min="7938" max="7938" width="19.75" style="2" customWidth="1"/>
    <col min="7939" max="7939" width="24.625" style="2" customWidth="1"/>
    <col min="7940" max="7940" width="16.25" style="2" customWidth="1"/>
    <col min="7941" max="7941" width="3.125" style="2" customWidth="1"/>
    <col min="7942" max="7942" width="8.5" style="2" bestFit="1" customWidth="1"/>
    <col min="7943" max="7943" width="13.25" style="2" customWidth="1"/>
    <col min="7944" max="7944" width="11.375" style="2" customWidth="1"/>
    <col min="7945" max="7946" width="13.25" style="2" customWidth="1"/>
    <col min="7947" max="7947" width="15.25" style="2" customWidth="1"/>
    <col min="7948" max="8192" width="9" style="2"/>
    <col min="8193" max="8193" width="1.625" style="2" customWidth="1"/>
    <col min="8194" max="8194" width="19.75" style="2" customWidth="1"/>
    <col min="8195" max="8195" width="24.625" style="2" customWidth="1"/>
    <col min="8196" max="8196" width="16.25" style="2" customWidth="1"/>
    <col min="8197" max="8197" width="3.125" style="2" customWidth="1"/>
    <col min="8198" max="8198" width="8.5" style="2" bestFit="1" customWidth="1"/>
    <col min="8199" max="8199" width="13.25" style="2" customWidth="1"/>
    <col min="8200" max="8200" width="11.375" style="2" customWidth="1"/>
    <col min="8201" max="8202" width="13.25" style="2" customWidth="1"/>
    <col min="8203" max="8203" width="15.25" style="2" customWidth="1"/>
    <col min="8204" max="8448" width="9" style="2"/>
    <col min="8449" max="8449" width="1.625" style="2" customWidth="1"/>
    <col min="8450" max="8450" width="19.75" style="2" customWidth="1"/>
    <col min="8451" max="8451" width="24.625" style="2" customWidth="1"/>
    <col min="8452" max="8452" width="16.25" style="2" customWidth="1"/>
    <col min="8453" max="8453" width="3.125" style="2" customWidth="1"/>
    <col min="8454" max="8454" width="8.5" style="2" bestFit="1" customWidth="1"/>
    <col min="8455" max="8455" width="13.25" style="2" customWidth="1"/>
    <col min="8456" max="8456" width="11.375" style="2" customWidth="1"/>
    <col min="8457" max="8458" width="13.25" style="2" customWidth="1"/>
    <col min="8459" max="8459" width="15.25" style="2" customWidth="1"/>
    <col min="8460" max="8704" width="9" style="2"/>
    <col min="8705" max="8705" width="1.625" style="2" customWidth="1"/>
    <col min="8706" max="8706" width="19.75" style="2" customWidth="1"/>
    <col min="8707" max="8707" width="24.625" style="2" customWidth="1"/>
    <col min="8708" max="8708" width="16.25" style="2" customWidth="1"/>
    <col min="8709" max="8709" width="3.125" style="2" customWidth="1"/>
    <col min="8710" max="8710" width="8.5" style="2" bestFit="1" customWidth="1"/>
    <col min="8711" max="8711" width="13.25" style="2" customWidth="1"/>
    <col min="8712" max="8712" width="11.375" style="2" customWidth="1"/>
    <col min="8713" max="8714" width="13.25" style="2" customWidth="1"/>
    <col min="8715" max="8715" width="15.25" style="2" customWidth="1"/>
    <col min="8716" max="8960" width="9" style="2"/>
    <col min="8961" max="8961" width="1.625" style="2" customWidth="1"/>
    <col min="8962" max="8962" width="19.75" style="2" customWidth="1"/>
    <col min="8963" max="8963" width="24.625" style="2" customWidth="1"/>
    <col min="8964" max="8964" width="16.25" style="2" customWidth="1"/>
    <col min="8965" max="8965" width="3.125" style="2" customWidth="1"/>
    <col min="8966" max="8966" width="8.5" style="2" bestFit="1" customWidth="1"/>
    <col min="8967" max="8967" width="13.25" style="2" customWidth="1"/>
    <col min="8968" max="8968" width="11.375" style="2" customWidth="1"/>
    <col min="8969" max="8970" width="13.25" style="2" customWidth="1"/>
    <col min="8971" max="8971" width="15.25" style="2" customWidth="1"/>
    <col min="8972" max="9216" width="9" style="2"/>
    <col min="9217" max="9217" width="1.625" style="2" customWidth="1"/>
    <col min="9218" max="9218" width="19.75" style="2" customWidth="1"/>
    <col min="9219" max="9219" width="24.625" style="2" customWidth="1"/>
    <col min="9220" max="9220" width="16.25" style="2" customWidth="1"/>
    <col min="9221" max="9221" width="3.125" style="2" customWidth="1"/>
    <col min="9222" max="9222" width="8.5" style="2" bestFit="1" customWidth="1"/>
    <col min="9223" max="9223" width="13.25" style="2" customWidth="1"/>
    <col min="9224" max="9224" width="11.375" style="2" customWidth="1"/>
    <col min="9225" max="9226" width="13.25" style="2" customWidth="1"/>
    <col min="9227" max="9227" width="15.25" style="2" customWidth="1"/>
    <col min="9228" max="9472" width="9" style="2"/>
    <col min="9473" max="9473" width="1.625" style="2" customWidth="1"/>
    <col min="9474" max="9474" width="19.75" style="2" customWidth="1"/>
    <col min="9475" max="9475" width="24.625" style="2" customWidth="1"/>
    <col min="9476" max="9476" width="16.25" style="2" customWidth="1"/>
    <col min="9477" max="9477" width="3.125" style="2" customWidth="1"/>
    <col min="9478" max="9478" width="8.5" style="2" bestFit="1" customWidth="1"/>
    <col min="9479" max="9479" width="13.25" style="2" customWidth="1"/>
    <col min="9480" max="9480" width="11.375" style="2" customWidth="1"/>
    <col min="9481" max="9482" width="13.25" style="2" customWidth="1"/>
    <col min="9483" max="9483" width="15.25" style="2" customWidth="1"/>
    <col min="9484" max="9728" width="9" style="2"/>
    <col min="9729" max="9729" width="1.625" style="2" customWidth="1"/>
    <col min="9730" max="9730" width="19.75" style="2" customWidth="1"/>
    <col min="9731" max="9731" width="24.625" style="2" customWidth="1"/>
    <col min="9732" max="9732" width="16.25" style="2" customWidth="1"/>
    <col min="9733" max="9733" width="3.125" style="2" customWidth="1"/>
    <col min="9734" max="9734" width="8.5" style="2" bestFit="1" customWidth="1"/>
    <col min="9735" max="9735" width="13.25" style="2" customWidth="1"/>
    <col min="9736" max="9736" width="11.375" style="2" customWidth="1"/>
    <col min="9737" max="9738" width="13.25" style="2" customWidth="1"/>
    <col min="9739" max="9739" width="15.25" style="2" customWidth="1"/>
    <col min="9740" max="9984" width="9" style="2"/>
    <col min="9985" max="9985" width="1.625" style="2" customWidth="1"/>
    <col min="9986" max="9986" width="19.75" style="2" customWidth="1"/>
    <col min="9987" max="9987" width="24.625" style="2" customWidth="1"/>
    <col min="9988" max="9988" width="16.25" style="2" customWidth="1"/>
    <col min="9989" max="9989" width="3.125" style="2" customWidth="1"/>
    <col min="9990" max="9990" width="8.5" style="2" bestFit="1" customWidth="1"/>
    <col min="9991" max="9991" width="13.25" style="2" customWidth="1"/>
    <col min="9992" max="9992" width="11.375" style="2" customWidth="1"/>
    <col min="9993" max="9994" width="13.25" style="2" customWidth="1"/>
    <col min="9995" max="9995" width="15.25" style="2" customWidth="1"/>
    <col min="9996" max="10240" width="9" style="2"/>
    <col min="10241" max="10241" width="1.625" style="2" customWidth="1"/>
    <col min="10242" max="10242" width="19.75" style="2" customWidth="1"/>
    <col min="10243" max="10243" width="24.625" style="2" customWidth="1"/>
    <col min="10244" max="10244" width="16.25" style="2" customWidth="1"/>
    <col min="10245" max="10245" width="3.125" style="2" customWidth="1"/>
    <col min="10246" max="10246" width="8.5" style="2" bestFit="1" customWidth="1"/>
    <col min="10247" max="10247" width="13.25" style="2" customWidth="1"/>
    <col min="10248" max="10248" width="11.375" style="2" customWidth="1"/>
    <col min="10249" max="10250" width="13.25" style="2" customWidth="1"/>
    <col min="10251" max="10251" width="15.25" style="2" customWidth="1"/>
    <col min="10252" max="10496" width="9" style="2"/>
    <col min="10497" max="10497" width="1.625" style="2" customWidth="1"/>
    <col min="10498" max="10498" width="19.75" style="2" customWidth="1"/>
    <col min="10499" max="10499" width="24.625" style="2" customWidth="1"/>
    <col min="10500" max="10500" width="16.25" style="2" customWidth="1"/>
    <col min="10501" max="10501" width="3.125" style="2" customWidth="1"/>
    <col min="10502" max="10502" width="8.5" style="2" bestFit="1" customWidth="1"/>
    <col min="10503" max="10503" width="13.25" style="2" customWidth="1"/>
    <col min="10504" max="10504" width="11.375" style="2" customWidth="1"/>
    <col min="10505" max="10506" width="13.25" style="2" customWidth="1"/>
    <col min="10507" max="10507" width="15.25" style="2" customWidth="1"/>
    <col min="10508" max="10752" width="9" style="2"/>
    <col min="10753" max="10753" width="1.625" style="2" customWidth="1"/>
    <col min="10754" max="10754" width="19.75" style="2" customWidth="1"/>
    <col min="10755" max="10755" width="24.625" style="2" customWidth="1"/>
    <col min="10756" max="10756" width="16.25" style="2" customWidth="1"/>
    <col min="10757" max="10757" width="3.125" style="2" customWidth="1"/>
    <col min="10758" max="10758" width="8.5" style="2" bestFit="1" customWidth="1"/>
    <col min="10759" max="10759" width="13.25" style="2" customWidth="1"/>
    <col min="10760" max="10760" width="11.375" style="2" customWidth="1"/>
    <col min="10761" max="10762" width="13.25" style="2" customWidth="1"/>
    <col min="10763" max="10763" width="15.25" style="2" customWidth="1"/>
    <col min="10764" max="11008" width="9" style="2"/>
    <col min="11009" max="11009" width="1.625" style="2" customWidth="1"/>
    <col min="11010" max="11010" width="19.75" style="2" customWidth="1"/>
    <col min="11011" max="11011" width="24.625" style="2" customWidth="1"/>
    <col min="11012" max="11012" width="16.25" style="2" customWidth="1"/>
    <col min="11013" max="11013" width="3.125" style="2" customWidth="1"/>
    <col min="11014" max="11014" width="8.5" style="2" bestFit="1" customWidth="1"/>
    <col min="11015" max="11015" width="13.25" style="2" customWidth="1"/>
    <col min="11016" max="11016" width="11.375" style="2" customWidth="1"/>
    <col min="11017" max="11018" width="13.25" style="2" customWidth="1"/>
    <col min="11019" max="11019" width="15.25" style="2" customWidth="1"/>
    <col min="11020" max="11264" width="9" style="2"/>
    <col min="11265" max="11265" width="1.625" style="2" customWidth="1"/>
    <col min="11266" max="11266" width="19.75" style="2" customWidth="1"/>
    <col min="11267" max="11267" width="24.625" style="2" customWidth="1"/>
    <col min="11268" max="11268" width="16.25" style="2" customWidth="1"/>
    <col min="11269" max="11269" width="3.125" style="2" customWidth="1"/>
    <col min="11270" max="11270" width="8.5" style="2" bestFit="1" customWidth="1"/>
    <col min="11271" max="11271" width="13.25" style="2" customWidth="1"/>
    <col min="11272" max="11272" width="11.375" style="2" customWidth="1"/>
    <col min="11273" max="11274" width="13.25" style="2" customWidth="1"/>
    <col min="11275" max="11275" width="15.25" style="2" customWidth="1"/>
    <col min="11276" max="11520" width="9" style="2"/>
    <col min="11521" max="11521" width="1.625" style="2" customWidth="1"/>
    <col min="11522" max="11522" width="19.75" style="2" customWidth="1"/>
    <col min="11523" max="11523" width="24.625" style="2" customWidth="1"/>
    <col min="11524" max="11524" width="16.25" style="2" customWidth="1"/>
    <col min="11525" max="11525" width="3.125" style="2" customWidth="1"/>
    <col min="11526" max="11526" width="8.5" style="2" bestFit="1" customWidth="1"/>
    <col min="11527" max="11527" width="13.25" style="2" customWidth="1"/>
    <col min="11528" max="11528" width="11.375" style="2" customWidth="1"/>
    <col min="11529" max="11530" width="13.25" style="2" customWidth="1"/>
    <col min="11531" max="11531" width="15.25" style="2" customWidth="1"/>
    <col min="11532" max="11776" width="9" style="2"/>
    <col min="11777" max="11777" width="1.625" style="2" customWidth="1"/>
    <col min="11778" max="11778" width="19.75" style="2" customWidth="1"/>
    <col min="11779" max="11779" width="24.625" style="2" customWidth="1"/>
    <col min="11780" max="11780" width="16.25" style="2" customWidth="1"/>
    <col min="11781" max="11781" width="3.125" style="2" customWidth="1"/>
    <col min="11782" max="11782" width="8.5" style="2" bestFit="1" customWidth="1"/>
    <col min="11783" max="11783" width="13.25" style="2" customWidth="1"/>
    <col min="11784" max="11784" width="11.375" style="2" customWidth="1"/>
    <col min="11785" max="11786" width="13.25" style="2" customWidth="1"/>
    <col min="11787" max="11787" width="15.25" style="2" customWidth="1"/>
    <col min="11788" max="12032" width="9" style="2"/>
    <col min="12033" max="12033" width="1.625" style="2" customWidth="1"/>
    <col min="12034" max="12034" width="19.75" style="2" customWidth="1"/>
    <col min="12035" max="12035" width="24.625" style="2" customWidth="1"/>
    <col min="12036" max="12036" width="16.25" style="2" customWidth="1"/>
    <col min="12037" max="12037" width="3.125" style="2" customWidth="1"/>
    <col min="12038" max="12038" width="8.5" style="2" bestFit="1" customWidth="1"/>
    <col min="12039" max="12039" width="13.25" style="2" customWidth="1"/>
    <col min="12040" max="12040" width="11.375" style="2" customWidth="1"/>
    <col min="12041" max="12042" width="13.25" style="2" customWidth="1"/>
    <col min="12043" max="12043" width="15.25" style="2" customWidth="1"/>
    <col min="12044" max="12288" width="9" style="2"/>
    <col min="12289" max="12289" width="1.625" style="2" customWidth="1"/>
    <col min="12290" max="12290" width="19.75" style="2" customWidth="1"/>
    <col min="12291" max="12291" width="24.625" style="2" customWidth="1"/>
    <col min="12292" max="12292" width="16.25" style="2" customWidth="1"/>
    <col min="12293" max="12293" width="3.125" style="2" customWidth="1"/>
    <col min="12294" max="12294" width="8.5" style="2" bestFit="1" customWidth="1"/>
    <col min="12295" max="12295" width="13.25" style="2" customWidth="1"/>
    <col min="12296" max="12296" width="11.375" style="2" customWidth="1"/>
    <col min="12297" max="12298" width="13.25" style="2" customWidth="1"/>
    <col min="12299" max="12299" width="15.25" style="2" customWidth="1"/>
    <col min="12300" max="12544" width="9" style="2"/>
    <col min="12545" max="12545" width="1.625" style="2" customWidth="1"/>
    <col min="12546" max="12546" width="19.75" style="2" customWidth="1"/>
    <col min="12547" max="12547" width="24.625" style="2" customWidth="1"/>
    <col min="12548" max="12548" width="16.25" style="2" customWidth="1"/>
    <col min="12549" max="12549" width="3.125" style="2" customWidth="1"/>
    <col min="12550" max="12550" width="8.5" style="2" bestFit="1" customWidth="1"/>
    <col min="12551" max="12551" width="13.25" style="2" customWidth="1"/>
    <col min="12552" max="12552" width="11.375" style="2" customWidth="1"/>
    <col min="12553" max="12554" width="13.25" style="2" customWidth="1"/>
    <col min="12555" max="12555" width="15.25" style="2" customWidth="1"/>
    <col min="12556" max="12800" width="9" style="2"/>
    <col min="12801" max="12801" width="1.625" style="2" customWidth="1"/>
    <col min="12802" max="12802" width="19.75" style="2" customWidth="1"/>
    <col min="12803" max="12803" width="24.625" style="2" customWidth="1"/>
    <col min="12804" max="12804" width="16.25" style="2" customWidth="1"/>
    <col min="12805" max="12805" width="3.125" style="2" customWidth="1"/>
    <col min="12806" max="12806" width="8.5" style="2" bestFit="1" customWidth="1"/>
    <col min="12807" max="12807" width="13.25" style="2" customWidth="1"/>
    <col min="12808" max="12808" width="11.375" style="2" customWidth="1"/>
    <col min="12809" max="12810" width="13.25" style="2" customWidth="1"/>
    <col min="12811" max="12811" width="15.25" style="2" customWidth="1"/>
    <col min="12812" max="13056" width="9" style="2"/>
    <col min="13057" max="13057" width="1.625" style="2" customWidth="1"/>
    <col min="13058" max="13058" width="19.75" style="2" customWidth="1"/>
    <col min="13059" max="13059" width="24.625" style="2" customWidth="1"/>
    <col min="13060" max="13060" width="16.25" style="2" customWidth="1"/>
    <col min="13061" max="13061" width="3.125" style="2" customWidth="1"/>
    <col min="13062" max="13062" width="8.5" style="2" bestFit="1" customWidth="1"/>
    <col min="13063" max="13063" width="13.25" style="2" customWidth="1"/>
    <col min="13064" max="13064" width="11.375" style="2" customWidth="1"/>
    <col min="13065" max="13066" width="13.25" style="2" customWidth="1"/>
    <col min="13067" max="13067" width="15.25" style="2" customWidth="1"/>
    <col min="13068" max="13312" width="9" style="2"/>
    <col min="13313" max="13313" width="1.625" style="2" customWidth="1"/>
    <col min="13314" max="13314" width="19.75" style="2" customWidth="1"/>
    <col min="13315" max="13315" width="24.625" style="2" customWidth="1"/>
    <col min="13316" max="13316" width="16.25" style="2" customWidth="1"/>
    <col min="13317" max="13317" width="3.125" style="2" customWidth="1"/>
    <col min="13318" max="13318" width="8.5" style="2" bestFit="1" customWidth="1"/>
    <col min="13319" max="13319" width="13.25" style="2" customWidth="1"/>
    <col min="13320" max="13320" width="11.375" style="2" customWidth="1"/>
    <col min="13321" max="13322" width="13.25" style="2" customWidth="1"/>
    <col min="13323" max="13323" width="15.25" style="2" customWidth="1"/>
    <col min="13324" max="13568" width="9" style="2"/>
    <col min="13569" max="13569" width="1.625" style="2" customWidth="1"/>
    <col min="13570" max="13570" width="19.75" style="2" customWidth="1"/>
    <col min="13571" max="13571" width="24.625" style="2" customWidth="1"/>
    <col min="13572" max="13572" width="16.25" style="2" customWidth="1"/>
    <col min="13573" max="13573" width="3.125" style="2" customWidth="1"/>
    <col min="13574" max="13574" width="8.5" style="2" bestFit="1" customWidth="1"/>
    <col min="13575" max="13575" width="13.25" style="2" customWidth="1"/>
    <col min="13576" max="13576" width="11.375" style="2" customWidth="1"/>
    <col min="13577" max="13578" width="13.25" style="2" customWidth="1"/>
    <col min="13579" max="13579" width="15.25" style="2" customWidth="1"/>
    <col min="13580" max="13824" width="9" style="2"/>
    <col min="13825" max="13825" width="1.625" style="2" customWidth="1"/>
    <col min="13826" max="13826" width="19.75" style="2" customWidth="1"/>
    <col min="13827" max="13827" width="24.625" style="2" customWidth="1"/>
    <col min="13828" max="13828" width="16.25" style="2" customWidth="1"/>
    <col min="13829" max="13829" width="3.125" style="2" customWidth="1"/>
    <col min="13830" max="13830" width="8.5" style="2" bestFit="1" customWidth="1"/>
    <col min="13831" max="13831" width="13.25" style="2" customWidth="1"/>
    <col min="13832" max="13832" width="11.375" style="2" customWidth="1"/>
    <col min="13833" max="13834" width="13.25" style="2" customWidth="1"/>
    <col min="13835" max="13835" width="15.25" style="2" customWidth="1"/>
    <col min="13836" max="14080" width="9" style="2"/>
    <col min="14081" max="14081" width="1.625" style="2" customWidth="1"/>
    <col min="14082" max="14082" width="19.75" style="2" customWidth="1"/>
    <col min="14083" max="14083" width="24.625" style="2" customWidth="1"/>
    <col min="14084" max="14084" width="16.25" style="2" customWidth="1"/>
    <col min="14085" max="14085" width="3.125" style="2" customWidth="1"/>
    <col min="14086" max="14086" width="8.5" style="2" bestFit="1" customWidth="1"/>
    <col min="14087" max="14087" width="13.25" style="2" customWidth="1"/>
    <col min="14088" max="14088" width="11.375" style="2" customWidth="1"/>
    <col min="14089" max="14090" width="13.25" style="2" customWidth="1"/>
    <col min="14091" max="14091" width="15.25" style="2" customWidth="1"/>
    <col min="14092" max="14336" width="9" style="2"/>
    <col min="14337" max="14337" width="1.625" style="2" customWidth="1"/>
    <col min="14338" max="14338" width="19.75" style="2" customWidth="1"/>
    <col min="14339" max="14339" width="24.625" style="2" customWidth="1"/>
    <col min="14340" max="14340" width="16.25" style="2" customWidth="1"/>
    <col min="14341" max="14341" width="3.125" style="2" customWidth="1"/>
    <col min="14342" max="14342" width="8.5" style="2" bestFit="1" customWidth="1"/>
    <col min="14343" max="14343" width="13.25" style="2" customWidth="1"/>
    <col min="14344" max="14344" width="11.375" style="2" customWidth="1"/>
    <col min="14345" max="14346" width="13.25" style="2" customWidth="1"/>
    <col min="14347" max="14347" width="15.25" style="2" customWidth="1"/>
    <col min="14348" max="14592" width="9" style="2"/>
    <col min="14593" max="14593" width="1.625" style="2" customWidth="1"/>
    <col min="14594" max="14594" width="19.75" style="2" customWidth="1"/>
    <col min="14595" max="14595" width="24.625" style="2" customWidth="1"/>
    <col min="14596" max="14596" width="16.25" style="2" customWidth="1"/>
    <col min="14597" max="14597" width="3.125" style="2" customWidth="1"/>
    <col min="14598" max="14598" width="8.5" style="2" bestFit="1" customWidth="1"/>
    <col min="14599" max="14599" width="13.25" style="2" customWidth="1"/>
    <col min="14600" max="14600" width="11.375" style="2" customWidth="1"/>
    <col min="14601" max="14602" width="13.25" style="2" customWidth="1"/>
    <col min="14603" max="14603" width="15.25" style="2" customWidth="1"/>
    <col min="14604" max="14848" width="9" style="2"/>
    <col min="14849" max="14849" width="1.625" style="2" customWidth="1"/>
    <col min="14850" max="14850" width="19.75" style="2" customWidth="1"/>
    <col min="14851" max="14851" width="24.625" style="2" customWidth="1"/>
    <col min="14852" max="14852" width="16.25" style="2" customWidth="1"/>
    <col min="14853" max="14853" width="3.125" style="2" customWidth="1"/>
    <col min="14854" max="14854" width="8.5" style="2" bestFit="1" customWidth="1"/>
    <col min="14855" max="14855" width="13.25" style="2" customWidth="1"/>
    <col min="14856" max="14856" width="11.375" style="2" customWidth="1"/>
    <col min="14857" max="14858" width="13.25" style="2" customWidth="1"/>
    <col min="14859" max="14859" width="15.25" style="2" customWidth="1"/>
    <col min="14860" max="15104" width="9" style="2"/>
    <col min="15105" max="15105" width="1.625" style="2" customWidth="1"/>
    <col min="15106" max="15106" width="19.75" style="2" customWidth="1"/>
    <col min="15107" max="15107" width="24.625" style="2" customWidth="1"/>
    <col min="15108" max="15108" width="16.25" style="2" customWidth="1"/>
    <col min="15109" max="15109" width="3.125" style="2" customWidth="1"/>
    <col min="15110" max="15110" width="8.5" style="2" bestFit="1" customWidth="1"/>
    <col min="15111" max="15111" width="13.25" style="2" customWidth="1"/>
    <col min="15112" max="15112" width="11.375" style="2" customWidth="1"/>
    <col min="15113" max="15114" width="13.25" style="2" customWidth="1"/>
    <col min="15115" max="15115" width="15.25" style="2" customWidth="1"/>
    <col min="15116" max="15360" width="9" style="2"/>
    <col min="15361" max="15361" width="1.625" style="2" customWidth="1"/>
    <col min="15362" max="15362" width="19.75" style="2" customWidth="1"/>
    <col min="15363" max="15363" width="24.625" style="2" customWidth="1"/>
    <col min="15364" max="15364" width="16.25" style="2" customWidth="1"/>
    <col min="15365" max="15365" width="3.125" style="2" customWidth="1"/>
    <col min="15366" max="15366" width="8.5" style="2" bestFit="1" customWidth="1"/>
    <col min="15367" max="15367" width="13.25" style="2" customWidth="1"/>
    <col min="15368" max="15368" width="11.375" style="2" customWidth="1"/>
    <col min="15369" max="15370" width="13.25" style="2" customWidth="1"/>
    <col min="15371" max="15371" width="15.25" style="2" customWidth="1"/>
    <col min="15372" max="15616" width="9" style="2"/>
    <col min="15617" max="15617" width="1.625" style="2" customWidth="1"/>
    <col min="15618" max="15618" width="19.75" style="2" customWidth="1"/>
    <col min="15619" max="15619" width="24.625" style="2" customWidth="1"/>
    <col min="15620" max="15620" width="16.25" style="2" customWidth="1"/>
    <col min="15621" max="15621" width="3.125" style="2" customWidth="1"/>
    <col min="15622" max="15622" width="8.5" style="2" bestFit="1" customWidth="1"/>
    <col min="15623" max="15623" width="13.25" style="2" customWidth="1"/>
    <col min="15624" max="15624" width="11.375" style="2" customWidth="1"/>
    <col min="15625" max="15626" width="13.25" style="2" customWidth="1"/>
    <col min="15627" max="15627" width="15.25" style="2" customWidth="1"/>
    <col min="15628" max="15872" width="9" style="2"/>
    <col min="15873" max="15873" width="1.625" style="2" customWidth="1"/>
    <col min="15874" max="15874" width="19.75" style="2" customWidth="1"/>
    <col min="15875" max="15875" width="24.625" style="2" customWidth="1"/>
    <col min="15876" max="15876" width="16.25" style="2" customWidth="1"/>
    <col min="15877" max="15877" width="3.125" style="2" customWidth="1"/>
    <col min="15878" max="15878" width="8.5" style="2" bestFit="1" customWidth="1"/>
    <col min="15879" max="15879" width="13.25" style="2" customWidth="1"/>
    <col min="15880" max="15880" width="11.375" style="2" customWidth="1"/>
    <col min="15881" max="15882" width="13.25" style="2" customWidth="1"/>
    <col min="15883" max="15883" width="15.25" style="2" customWidth="1"/>
    <col min="15884" max="16128" width="9" style="2"/>
    <col min="16129" max="16129" width="1.625" style="2" customWidth="1"/>
    <col min="16130" max="16130" width="19.75" style="2" customWidth="1"/>
    <col min="16131" max="16131" width="24.625" style="2" customWidth="1"/>
    <col min="16132" max="16132" width="16.25" style="2" customWidth="1"/>
    <col min="16133" max="16133" width="3.125" style="2" customWidth="1"/>
    <col min="16134" max="16134" width="8.5" style="2" bestFit="1" customWidth="1"/>
    <col min="16135" max="16135" width="13.25" style="2" customWidth="1"/>
    <col min="16136" max="16136" width="11.375" style="2" customWidth="1"/>
    <col min="16137" max="16138" width="13.25" style="2" customWidth="1"/>
    <col min="16139" max="16139" width="15.25" style="2" customWidth="1"/>
    <col min="16140" max="16384" width="9" style="2"/>
  </cols>
  <sheetData>
    <row r="1" spans="1:11" ht="17.25" x14ac:dyDescent="0.15">
      <c r="A1" s="1"/>
      <c r="C1" s="3"/>
      <c r="I1" s="88">
        <v>44189</v>
      </c>
      <c r="J1" s="88"/>
      <c r="K1" s="88"/>
    </row>
    <row r="2" spans="1:11" ht="17.25" x14ac:dyDescent="0.15">
      <c r="A2" s="1"/>
      <c r="E2" s="2"/>
      <c r="J2" s="2" t="s">
        <v>0</v>
      </c>
    </row>
    <row r="3" spans="1:11" ht="18" thickBot="1" x14ac:dyDescent="0.2">
      <c r="A3" s="1"/>
      <c r="B3" s="2" t="s">
        <v>1</v>
      </c>
      <c r="C3" s="5" t="s">
        <v>151</v>
      </c>
      <c r="D3" s="5"/>
      <c r="E3" s="2"/>
      <c r="F3" s="4"/>
      <c r="H3" s="6" t="s">
        <v>146</v>
      </c>
      <c r="I3" s="7"/>
    </row>
    <row r="4" spans="1:11" ht="17.25" x14ac:dyDescent="0.15">
      <c r="A4" s="1"/>
      <c r="B4" s="2" t="s">
        <v>2</v>
      </c>
      <c r="E4" s="2"/>
      <c r="F4" s="4"/>
      <c r="G4" s="9" t="s">
        <v>4</v>
      </c>
      <c r="H4" s="6"/>
      <c r="I4" s="7"/>
      <c r="J4" s="4"/>
    </row>
    <row r="5" spans="1:11" ht="19.5" customHeight="1" x14ac:dyDescent="0.15">
      <c r="A5" s="1"/>
      <c r="B5" s="8" t="s">
        <v>3</v>
      </c>
      <c r="C5" s="3"/>
      <c r="D5" s="10" t="s">
        <v>5</v>
      </c>
      <c r="E5" s="11" t="s">
        <v>6</v>
      </c>
      <c r="F5" s="12" t="s">
        <v>85</v>
      </c>
      <c r="G5" s="13">
        <v>1000</v>
      </c>
      <c r="H5" s="6"/>
      <c r="I5" s="7"/>
    </row>
    <row r="6" spans="1:11" ht="19.5" customHeight="1" x14ac:dyDescent="0.15">
      <c r="A6" s="1"/>
      <c r="C6" s="3"/>
      <c r="D6" s="10" t="s">
        <v>8</v>
      </c>
      <c r="E6" s="11" t="s">
        <v>95</v>
      </c>
      <c r="F6" s="12" t="s">
        <v>85</v>
      </c>
      <c r="G6" s="13">
        <v>100</v>
      </c>
      <c r="H6" s="6"/>
      <c r="I6" s="7"/>
    </row>
    <row r="7" spans="1:11" ht="19.5" customHeight="1" x14ac:dyDescent="0.15">
      <c r="A7" s="1"/>
      <c r="C7" s="3"/>
      <c r="D7" s="10" t="s">
        <v>9</v>
      </c>
      <c r="E7" s="11"/>
      <c r="F7" s="12" t="s">
        <v>87</v>
      </c>
      <c r="G7" s="14">
        <v>0.4</v>
      </c>
      <c r="H7" s="6"/>
      <c r="I7" s="7"/>
    </row>
    <row r="8" spans="1:11" ht="19.5" customHeight="1" x14ac:dyDescent="0.15">
      <c r="A8" s="1"/>
      <c r="C8" s="3"/>
      <c r="D8" s="10" t="s">
        <v>11</v>
      </c>
      <c r="E8" s="11"/>
      <c r="F8" s="12" t="s">
        <v>117</v>
      </c>
      <c r="G8" s="14">
        <f>G6/G7</f>
        <v>250</v>
      </c>
      <c r="H8" s="6"/>
      <c r="I8" s="7"/>
    </row>
    <row r="9" spans="1:11" ht="19.5" customHeight="1" thickBot="1" x14ac:dyDescent="0.2">
      <c r="A9" s="1"/>
      <c r="C9" s="3"/>
      <c r="D9" s="10" t="s">
        <v>12</v>
      </c>
      <c r="E9" s="11"/>
      <c r="F9" s="12" t="s">
        <v>118</v>
      </c>
      <c r="G9" s="15">
        <f>G5+G6</f>
        <v>1100</v>
      </c>
      <c r="H9" s="6"/>
      <c r="I9" s="7"/>
    </row>
    <row r="10" spans="1:11" x14ac:dyDescent="0.15">
      <c r="B10" s="2" t="s">
        <v>13</v>
      </c>
      <c r="C10" s="8" t="s">
        <v>14</v>
      </c>
      <c r="G10" s="9" t="s">
        <v>15</v>
      </c>
    </row>
    <row r="11" spans="1:11" ht="17.25" customHeight="1" x14ac:dyDescent="0.15">
      <c r="B11" s="16" t="s">
        <v>17</v>
      </c>
      <c r="C11" s="75" t="s">
        <v>16</v>
      </c>
      <c r="D11" s="16" t="s">
        <v>18</v>
      </c>
      <c r="E11" s="12"/>
      <c r="F11" s="12"/>
      <c r="G11" s="17" t="s">
        <v>19</v>
      </c>
      <c r="H11" s="18" t="s">
        <v>20</v>
      </c>
      <c r="I11" s="19" t="s">
        <v>21</v>
      </c>
      <c r="J11" s="19" t="s">
        <v>22</v>
      </c>
    </row>
    <row r="12" spans="1:11" ht="17.25" customHeight="1" x14ac:dyDescent="0.15">
      <c r="B12" s="91" t="s">
        <v>25</v>
      </c>
      <c r="C12" s="96" t="s">
        <v>103</v>
      </c>
      <c r="D12" s="20" t="s">
        <v>26</v>
      </c>
      <c r="E12" s="21" t="s">
        <v>27</v>
      </c>
      <c r="F12" s="22"/>
      <c r="G12" s="23" t="s">
        <v>28</v>
      </c>
      <c r="H12" s="24" t="s">
        <v>98</v>
      </c>
      <c r="I12" s="25"/>
      <c r="J12" s="26" t="s">
        <v>30</v>
      </c>
      <c r="K12" s="37"/>
    </row>
    <row r="13" spans="1:11" ht="17.25" customHeight="1" x14ac:dyDescent="0.15">
      <c r="B13" s="92"/>
      <c r="C13" s="98"/>
      <c r="D13" s="27" t="s">
        <v>32</v>
      </c>
      <c r="E13" s="28" t="s">
        <v>27</v>
      </c>
      <c r="F13" s="29">
        <f>ROUNDUP(G9*0.2/10,0)</f>
        <v>22</v>
      </c>
      <c r="G13" s="30">
        <f>F13</f>
        <v>22</v>
      </c>
      <c r="H13" s="18" t="s">
        <v>98</v>
      </c>
      <c r="I13" s="31"/>
      <c r="J13" s="32">
        <f>G13*I13</f>
        <v>0</v>
      </c>
      <c r="K13" s="37"/>
    </row>
    <row r="14" spans="1:11" x14ac:dyDescent="0.15">
      <c r="B14" s="105" t="s">
        <v>33</v>
      </c>
      <c r="C14" s="73" t="s">
        <v>133</v>
      </c>
      <c r="D14" s="75" t="s">
        <v>34</v>
      </c>
      <c r="E14" s="12" t="s">
        <v>35</v>
      </c>
      <c r="F14" s="34">
        <f>G5/(0.9*15.9)</f>
        <v>69.88120195667365</v>
      </c>
      <c r="G14" s="107">
        <f>ROUNDUP(F14+F15,0)</f>
        <v>74</v>
      </c>
      <c r="H14" s="18" t="s">
        <v>36</v>
      </c>
      <c r="I14" s="36"/>
      <c r="J14" s="32">
        <f>G14*I14</f>
        <v>0</v>
      </c>
      <c r="K14" s="37"/>
    </row>
    <row r="15" spans="1:11" x14ac:dyDescent="0.15">
      <c r="B15" s="106"/>
      <c r="C15" s="73" t="s">
        <v>132</v>
      </c>
      <c r="D15" s="73" t="s">
        <v>134</v>
      </c>
      <c r="E15" s="12" t="s">
        <v>35</v>
      </c>
      <c r="F15" s="34">
        <f>G8/5/15.9</f>
        <v>3.1446540880503142</v>
      </c>
      <c r="G15" s="108"/>
      <c r="H15" s="18" t="s">
        <v>36</v>
      </c>
      <c r="I15" s="69"/>
      <c r="J15" s="72"/>
      <c r="K15" s="37"/>
    </row>
    <row r="16" spans="1:11" ht="13.5" customHeight="1" x14ac:dyDescent="0.15">
      <c r="B16" s="111" t="s">
        <v>40</v>
      </c>
      <c r="C16" s="75" t="s">
        <v>127</v>
      </c>
      <c r="D16" s="110" t="s">
        <v>41</v>
      </c>
      <c r="E16" s="67" t="s">
        <v>27</v>
      </c>
      <c r="F16" s="34">
        <f>G5*0.3/18*1.1</f>
        <v>18.333333333333336</v>
      </c>
      <c r="G16" s="112">
        <f>ROUNDUP(SUM(F16:F18),0)</f>
        <v>99</v>
      </c>
      <c r="H16" s="18" t="s">
        <v>60</v>
      </c>
      <c r="I16" s="102"/>
      <c r="J16" s="102">
        <f>G16*I16</f>
        <v>0</v>
      </c>
      <c r="K16" s="124" t="s">
        <v>31</v>
      </c>
    </row>
    <row r="17" spans="2:11" ht="13.5" customHeight="1" x14ac:dyDescent="0.15">
      <c r="B17" s="111"/>
      <c r="C17" s="75" t="s">
        <v>39</v>
      </c>
      <c r="D17" s="110"/>
      <c r="E17" s="67" t="s">
        <v>27</v>
      </c>
      <c r="F17" s="34">
        <f>G8*0.2/18*1.1</f>
        <v>3.0555555555555558</v>
      </c>
      <c r="G17" s="113"/>
      <c r="H17" s="18" t="s">
        <v>42</v>
      </c>
      <c r="I17" s="103"/>
      <c r="J17" s="103"/>
      <c r="K17" s="125"/>
    </row>
    <row r="18" spans="2:11" ht="13.5" customHeight="1" x14ac:dyDescent="0.15">
      <c r="B18" s="111"/>
      <c r="C18" s="75" t="s">
        <v>43</v>
      </c>
      <c r="D18" s="110"/>
      <c r="E18" s="67" t="s">
        <v>27</v>
      </c>
      <c r="F18" s="34">
        <f>G9*1.2/18*1.05</f>
        <v>77</v>
      </c>
      <c r="G18" s="114"/>
      <c r="H18" s="18" t="s">
        <v>147</v>
      </c>
      <c r="I18" s="104"/>
      <c r="J18" s="104"/>
      <c r="K18" s="125"/>
    </row>
    <row r="19" spans="2:11" ht="30" customHeight="1" x14ac:dyDescent="0.15">
      <c r="B19" s="33" t="s">
        <v>89</v>
      </c>
      <c r="C19" s="78" t="s">
        <v>44</v>
      </c>
      <c r="D19" s="39" t="s">
        <v>46</v>
      </c>
      <c r="E19" s="12" t="s">
        <v>27</v>
      </c>
      <c r="F19" s="34">
        <f>(F18+F16)/23*18</f>
        <v>74.608695652173921</v>
      </c>
      <c r="G19" s="41">
        <f>ROUNDUP(F19,0)</f>
        <v>75</v>
      </c>
      <c r="H19" s="18"/>
      <c r="I19" s="42"/>
      <c r="J19" s="32">
        <f>G19*I19</f>
        <v>0</v>
      </c>
      <c r="K19" s="126"/>
    </row>
    <row r="20" spans="2:11" ht="17.25" customHeight="1" x14ac:dyDescent="0.15">
      <c r="B20" s="43" t="s">
        <v>48</v>
      </c>
      <c r="C20" s="75" t="s">
        <v>47</v>
      </c>
      <c r="D20" s="16" t="s">
        <v>49</v>
      </c>
      <c r="E20" s="12" t="s">
        <v>35</v>
      </c>
      <c r="F20" s="34">
        <f>G9*1.1/100</f>
        <v>12.1</v>
      </c>
      <c r="G20" s="44">
        <f>ROUNDUP(F20,0)</f>
        <v>13</v>
      </c>
      <c r="H20" s="18" t="s">
        <v>119</v>
      </c>
      <c r="I20" s="36"/>
      <c r="J20" s="32">
        <f>G20*I20</f>
        <v>0</v>
      </c>
      <c r="K20" s="129"/>
    </row>
    <row r="21" spans="2:11" ht="17.25" customHeight="1" x14ac:dyDescent="0.15">
      <c r="B21" s="43" t="s">
        <v>52</v>
      </c>
      <c r="C21" s="75" t="s">
        <v>51</v>
      </c>
      <c r="D21" s="16" t="s">
        <v>49</v>
      </c>
      <c r="E21" s="12" t="s">
        <v>35</v>
      </c>
      <c r="F21" s="34">
        <f>G8*1.2/100</f>
        <v>3</v>
      </c>
      <c r="G21" s="44">
        <f>ROUNDUP(F21,0)</f>
        <v>3</v>
      </c>
      <c r="H21" s="18" t="s">
        <v>104</v>
      </c>
      <c r="I21" s="36"/>
      <c r="J21" s="32">
        <f>G21*I21</f>
        <v>0</v>
      </c>
      <c r="K21" s="129"/>
    </row>
    <row r="22" spans="2:11" ht="7.5" customHeight="1" x14ac:dyDescent="0.15">
      <c r="E22" s="2"/>
      <c r="K22" s="129"/>
    </row>
    <row r="23" spans="2:11" ht="17.25" customHeight="1" x14ac:dyDescent="0.15">
      <c r="B23" s="43" t="s">
        <v>54</v>
      </c>
      <c r="C23" s="75" t="s">
        <v>53</v>
      </c>
      <c r="D23" s="16" t="s">
        <v>55</v>
      </c>
      <c r="E23" s="12" t="s">
        <v>27</v>
      </c>
      <c r="F23" s="34">
        <f>$G$9*1/20</f>
        <v>55</v>
      </c>
      <c r="G23" s="122">
        <f t="shared" ref="G23:G30" si="0">ROUNDUP(F23,0)</f>
        <v>55</v>
      </c>
      <c r="H23" s="18" t="s">
        <v>120</v>
      </c>
      <c r="I23" s="45"/>
      <c r="J23" s="32">
        <f t="shared" ref="J23:J28" si="1">G23*I23</f>
        <v>0</v>
      </c>
      <c r="K23" s="124" t="s">
        <v>31</v>
      </c>
    </row>
    <row r="24" spans="2:11" ht="17.25" customHeight="1" x14ac:dyDescent="0.15">
      <c r="B24" s="43" t="s">
        <v>58</v>
      </c>
      <c r="C24" s="75" t="s">
        <v>57</v>
      </c>
      <c r="D24" s="16" t="s">
        <v>59</v>
      </c>
      <c r="E24" s="12" t="s">
        <v>27</v>
      </c>
      <c r="F24" s="34">
        <f>$G$9*0.3/215</f>
        <v>1.5348837209302326</v>
      </c>
      <c r="G24" s="122">
        <f t="shared" si="0"/>
        <v>2</v>
      </c>
      <c r="H24" s="18" t="s">
        <v>60</v>
      </c>
      <c r="I24" s="45"/>
      <c r="J24" s="32">
        <f t="shared" si="1"/>
        <v>0</v>
      </c>
      <c r="K24" s="125"/>
    </row>
    <row r="25" spans="2:11" ht="17.25" customHeight="1" x14ac:dyDescent="0.15">
      <c r="B25" s="43" t="s">
        <v>121</v>
      </c>
      <c r="C25" s="75" t="s">
        <v>61</v>
      </c>
      <c r="D25" s="16" t="s">
        <v>55</v>
      </c>
      <c r="E25" s="12" t="s">
        <v>27</v>
      </c>
      <c r="F25" s="34">
        <f>$G$9*0.5/20</f>
        <v>27.5</v>
      </c>
      <c r="G25" s="122">
        <f t="shared" si="0"/>
        <v>28</v>
      </c>
      <c r="H25" s="18" t="s">
        <v>62</v>
      </c>
      <c r="I25" s="45"/>
      <c r="J25" s="32">
        <f t="shared" si="1"/>
        <v>0</v>
      </c>
      <c r="K25" s="125"/>
    </row>
    <row r="26" spans="2:11" ht="17.25" customHeight="1" x14ac:dyDescent="0.15">
      <c r="B26" s="43" t="s">
        <v>122</v>
      </c>
      <c r="C26" s="75" t="s">
        <v>63</v>
      </c>
      <c r="D26" s="16" t="s">
        <v>55</v>
      </c>
      <c r="E26" s="12" t="s">
        <v>27</v>
      </c>
      <c r="F26" s="34">
        <f>$G$9*0.8/20</f>
        <v>44</v>
      </c>
      <c r="G26" s="122">
        <f t="shared" si="0"/>
        <v>44</v>
      </c>
      <c r="H26" s="18" t="s">
        <v>65</v>
      </c>
      <c r="I26" s="45"/>
      <c r="J26" s="32">
        <f t="shared" si="1"/>
        <v>0</v>
      </c>
      <c r="K26" s="125"/>
    </row>
    <row r="27" spans="2:11" ht="17.25" customHeight="1" x14ac:dyDescent="0.15">
      <c r="B27" s="43" t="s">
        <v>67</v>
      </c>
      <c r="C27" s="75" t="s">
        <v>66</v>
      </c>
      <c r="D27" s="16" t="s">
        <v>55</v>
      </c>
      <c r="E27" s="12" t="s">
        <v>27</v>
      </c>
      <c r="F27" s="34">
        <f>$G$9*1/20</f>
        <v>55</v>
      </c>
      <c r="G27" s="122">
        <f t="shared" si="0"/>
        <v>55</v>
      </c>
      <c r="H27" s="18" t="s">
        <v>56</v>
      </c>
      <c r="I27" s="45"/>
      <c r="J27" s="32">
        <f t="shared" si="1"/>
        <v>0</v>
      </c>
      <c r="K27" s="125"/>
    </row>
    <row r="28" spans="2:11" ht="17.25" customHeight="1" x14ac:dyDescent="0.15">
      <c r="B28" s="43" t="s">
        <v>69</v>
      </c>
      <c r="C28" s="75" t="s">
        <v>68</v>
      </c>
      <c r="D28" s="16" t="s">
        <v>59</v>
      </c>
      <c r="E28" s="12" t="s">
        <v>27</v>
      </c>
      <c r="F28" s="34">
        <f>$G$9*0.5/15</f>
        <v>36.666666666666664</v>
      </c>
      <c r="G28" s="122">
        <f t="shared" si="0"/>
        <v>37</v>
      </c>
      <c r="H28" s="47" t="s">
        <v>62</v>
      </c>
      <c r="I28" s="45"/>
      <c r="J28" s="32">
        <f t="shared" si="1"/>
        <v>0</v>
      </c>
      <c r="K28" s="126"/>
    </row>
    <row r="29" spans="2:11" ht="17.25" customHeight="1" x14ac:dyDescent="0.15">
      <c r="B29" s="43" t="s">
        <v>123</v>
      </c>
      <c r="C29" s="115" t="s">
        <v>71</v>
      </c>
      <c r="D29" s="16" t="s">
        <v>55</v>
      </c>
      <c r="E29" s="12" t="s">
        <v>27</v>
      </c>
      <c r="F29" s="34">
        <f>G9*0.5/20</f>
        <v>27.5</v>
      </c>
      <c r="G29" s="122">
        <f t="shared" si="0"/>
        <v>28</v>
      </c>
      <c r="H29" s="18" t="s">
        <v>62</v>
      </c>
      <c r="I29" s="45"/>
      <c r="J29" s="32"/>
      <c r="K29" s="130" t="s">
        <v>73</v>
      </c>
    </row>
    <row r="30" spans="2:11" ht="17.25" customHeight="1" x14ac:dyDescent="0.15">
      <c r="B30" s="65" t="s">
        <v>130</v>
      </c>
      <c r="C30" s="115"/>
      <c r="D30" s="16" t="s">
        <v>72</v>
      </c>
      <c r="E30" s="12" t="s">
        <v>27</v>
      </c>
      <c r="F30" s="34">
        <f>G9*0.4/16</f>
        <v>27.5</v>
      </c>
      <c r="G30" s="122">
        <f t="shared" si="0"/>
        <v>28</v>
      </c>
      <c r="H30" s="18" t="s">
        <v>131</v>
      </c>
      <c r="I30" s="45"/>
      <c r="J30" s="32"/>
      <c r="K30" s="130"/>
    </row>
    <row r="31" spans="2:11" ht="17.25" customHeight="1" x14ac:dyDescent="0.15">
      <c r="B31" s="2" t="s">
        <v>78</v>
      </c>
      <c r="H31" s="85" t="s">
        <v>76</v>
      </c>
      <c r="I31" s="86"/>
      <c r="J31" s="32">
        <f>SUM(J12:J28)</f>
        <v>0</v>
      </c>
    </row>
    <row r="32" spans="2:11" ht="17.25" customHeight="1" x14ac:dyDescent="0.15">
      <c r="B32" s="2" t="s">
        <v>138</v>
      </c>
      <c r="H32" s="87" t="s">
        <v>77</v>
      </c>
      <c r="I32" s="87"/>
      <c r="J32" s="58">
        <f>J31/G9</f>
        <v>0</v>
      </c>
    </row>
  </sheetData>
  <mergeCells count="16">
    <mergeCell ref="K23:K28"/>
    <mergeCell ref="C29:C30"/>
    <mergeCell ref="K29:K30"/>
    <mergeCell ref="H31:I31"/>
    <mergeCell ref="H32:I32"/>
    <mergeCell ref="I1:K1"/>
    <mergeCell ref="C12:C13"/>
    <mergeCell ref="B12:B13"/>
    <mergeCell ref="B16:B18"/>
    <mergeCell ref="D16:D18"/>
    <mergeCell ref="G16:G18"/>
    <mergeCell ref="I16:I18"/>
    <mergeCell ref="J16:J18"/>
    <mergeCell ref="B14:B15"/>
    <mergeCell ref="G14:G15"/>
    <mergeCell ref="K16:K19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4"/>
  <sheetViews>
    <sheetView zoomScale="89" zoomScaleNormal="89" workbookViewId="0">
      <selection activeCell="L13" sqref="L13"/>
    </sheetView>
  </sheetViews>
  <sheetFormatPr defaultColWidth="9" defaultRowHeight="13.5" x14ac:dyDescent="0.15"/>
  <cols>
    <col min="1" max="1" width="1.625" style="2" customWidth="1"/>
    <col min="2" max="2" width="24.125" style="2" customWidth="1"/>
    <col min="3" max="3" width="21.375" style="2" customWidth="1"/>
    <col min="4" max="4" width="19.625" style="2" customWidth="1"/>
    <col min="5" max="5" width="3.125" style="4" customWidth="1"/>
    <col min="6" max="6" width="8.5" style="2" bestFit="1" customWidth="1"/>
    <col min="7" max="7" width="13.25" style="2" customWidth="1"/>
    <col min="8" max="8" width="11.375" style="2" customWidth="1"/>
    <col min="9" max="10" width="13.25" style="2" customWidth="1"/>
    <col min="11" max="11" width="9.375" style="2" customWidth="1"/>
    <col min="12" max="256" width="9" style="2"/>
    <col min="257" max="257" width="1.625" style="2" customWidth="1"/>
    <col min="258" max="258" width="19.75" style="2" customWidth="1"/>
    <col min="259" max="259" width="24.625" style="2" customWidth="1"/>
    <col min="260" max="260" width="16.25" style="2" customWidth="1"/>
    <col min="261" max="261" width="3.125" style="2" customWidth="1"/>
    <col min="262" max="262" width="8.5" style="2" bestFit="1" customWidth="1"/>
    <col min="263" max="263" width="13.25" style="2" customWidth="1"/>
    <col min="264" max="264" width="11.375" style="2" customWidth="1"/>
    <col min="265" max="266" width="13.25" style="2" customWidth="1"/>
    <col min="267" max="267" width="15.5" style="2" customWidth="1"/>
    <col min="268" max="512" width="9" style="2"/>
    <col min="513" max="513" width="1.625" style="2" customWidth="1"/>
    <col min="514" max="514" width="19.75" style="2" customWidth="1"/>
    <col min="515" max="515" width="24.625" style="2" customWidth="1"/>
    <col min="516" max="516" width="16.25" style="2" customWidth="1"/>
    <col min="517" max="517" width="3.125" style="2" customWidth="1"/>
    <col min="518" max="518" width="8.5" style="2" bestFit="1" customWidth="1"/>
    <col min="519" max="519" width="13.25" style="2" customWidth="1"/>
    <col min="520" max="520" width="11.375" style="2" customWidth="1"/>
    <col min="521" max="522" width="13.25" style="2" customWidth="1"/>
    <col min="523" max="523" width="15.5" style="2" customWidth="1"/>
    <col min="524" max="768" width="9" style="2"/>
    <col min="769" max="769" width="1.625" style="2" customWidth="1"/>
    <col min="770" max="770" width="19.75" style="2" customWidth="1"/>
    <col min="771" max="771" width="24.625" style="2" customWidth="1"/>
    <col min="772" max="772" width="16.25" style="2" customWidth="1"/>
    <col min="773" max="773" width="3.125" style="2" customWidth="1"/>
    <col min="774" max="774" width="8.5" style="2" bestFit="1" customWidth="1"/>
    <col min="775" max="775" width="13.25" style="2" customWidth="1"/>
    <col min="776" max="776" width="11.375" style="2" customWidth="1"/>
    <col min="777" max="778" width="13.25" style="2" customWidth="1"/>
    <col min="779" max="779" width="15.5" style="2" customWidth="1"/>
    <col min="780" max="1024" width="9" style="2"/>
    <col min="1025" max="1025" width="1.625" style="2" customWidth="1"/>
    <col min="1026" max="1026" width="19.75" style="2" customWidth="1"/>
    <col min="1027" max="1027" width="24.625" style="2" customWidth="1"/>
    <col min="1028" max="1028" width="16.25" style="2" customWidth="1"/>
    <col min="1029" max="1029" width="3.125" style="2" customWidth="1"/>
    <col min="1030" max="1030" width="8.5" style="2" bestFit="1" customWidth="1"/>
    <col min="1031" max="1031" width="13.25" style="2" customWidth="1"/>
    <col min="1032" max="1032" width="11.375" style="2" customWidth="1"/>
    <col min="1033" max="1034" width="13.25" style="2" customWidth="1"/>
    <col min="1035" max="1035" width="15.5" style="2" customWidth="1"/>
    <col min="1036" max="1280" width="9" style="2"/>
    <col min="1281" max="1281" width="1.625" style="2" customWidth="1"/>
    <col min="1282" max="1282" width="19.75" style="2" customWidth="1"/>
    <col min="1283" max="1283" width="24.625" style="2" customWidth="1"/>
    <col min="1284" max="1284" width="16.25" style="2" customWidth="1"/>
    <col min="1285" max="1285" width="3.125" style="2" customWidth="1"/>
    <col min="1286" max="1286" width="8.5" style="2" bestFit="1" customWidth="1"/>
    <col min="1287" max="1287" width="13.25" style="2" customWidth="1"/>
    <col min="1288" max="1288" width="11.375" style="2" customWidth="1"/>
    <col min="1289" max="1290" width="13.25" style="2" customWidth="1"/>
    <col min="1291" max="1291" width="15.5" style="2" customWidth="1"/>
    <col min="1292" max="1536" width="9" style="2"/>
    <col min="1537" max="1537" width="1.625" style="2" customWidth="1"/>
    <col min="1538" max="1538" width="19.75" style="2" customWidth="1"/>
    <col min="1539" max="1539" width="24.625" style="2" customWidth="1"/>
    <col min="1540" max="1540" width="16.25" style="2" customWidth="1"/>
    <col min="1541" max="1541" width="3.125" style="2" customWidth="1"/>
    <col min="1542" max="1542" width="8.5" style="2" bestFit="1" customWidth="1"/>
    <col min="1543" max="1543" width="13.25" style="2" customWidth="1"/>
    <col min="1544" max="1544" width="11.375" style="2" customWidth="1"/>
    <col min="1545" max="1546" width="13.25" style="2" customWidth="1"/>
    <col min="1547" max="1547" width="15.5" style="2" customWidth="1"/>
    <col min="1548" max="1792" width="9" style="2"/>
    <col min="1793" max="1793" width="1.625" style="2" customWidth="1"/>
    <col min="1794" max="1794" width="19.75" style="2" customWidth="1"/>
    <col min="1795" max="1795" width="24.625" style="2" customWidth="1"/>
    <col min="1796" max="1796" width="16.25" style="2" customWidth="1"/>
    <col min="1797" max="1797" width="3.125" style="2" customWidth="1"/>
    <col min="1798" max="1798" width="8.5" style="2" bestFit="1" customWidth="1"/>
    <col min="1799" max="1799" width="13.25" style="2" customWidth="1"/>
    <col min="1800" max="1800" width="11.375" style="2" customWidth="1"/>
    <col min="1801" max="1802" width="13.25" style="2" customWidth="1"/>
    <col min="1803" max="1803" width="15.5" style="2" customWidth="1"/>
    <col min="1804" max="2048" width="9" style="2"/>
    <col min="2049" max="2049" width="1.625" style="2" customWidth="1"/>
    <col min="2050" max="2050" width="19.75" style="2" customWidth="1"/>
    <col min="2051" max="2051" width="24.625" style="2" customWidth="1"/>
    <col min="2052" max="2052" width="16.25" style="2" customWidth="1"/>
    <col min="2053" max="2053" width="3.125" style="2" customWidth="1"/>
    <col min="2054" max="2054" width="8.5" style="2" bestFit="1" customWidth="1"/>
    <col min="2055" max="2055" width="13.25" style="2" customWidth="1"/>
    <col min="2056" max="2056" width="11.375" style="2" customWidth="1"/>
    <col min="2057" max="2058" width="13.25" style="2" customWidth="1"/>
    <col min="2059" max="2059" width="15.5" style="2" customWidth="1"/>
    <col min="2060" max="2304" width="9" style="2"/>
    <col min="2305" max="2305" width="1.625" style="2" customWidth="1"/>
    <col min="2306" max="2306" width="19.75" style="2" customWidth="1"/>
    <col min="2307" max="2307" width="24.625" style="2" customWidth="1"/>
    <col min="2308" max="2308" width="16.25" style="2" customWidth="1"/>
    <col min="2309" max="2309" width="3.125" style="2" customWidth="1"/>
    <col min="2310" max="2310" width="8.5" style="2" bestFit="1" customWidth="1"/>
    <col min="2311" max="2311" width="13.25" style="2" customWidth="1"/>
    <col min="2312" max="2312" width="11.375" style="2" customWidth="1"/>
    <col min="2313" max="2314" width="13.25" style="2" customWidth="1"/>
    <col min="2315" max="2315" width="15.5" style="2" customWidth="1"/>
    <col min="2316" max="2560" width="9" style="2"/>
    <col min="2561" max="2561" width="1.625" style="2" customWidth="1"/>
    <col min="2562" max="2562" width="19.75" style="2" customWidth="1"/>
    <col min="2563" max="2563" width="24.625" style="2" customWidth="1"/>
    <col min="2564" max="2564" width="16.25" style="2" customWidth="1"/>
    <col min="2565" max="2565" width="3.125" style="2" customWidth="1"/>
    <col min="2566" max="2566" width="8.5" style="2" bestFit="1" customWidth="1"/>
    <col min="2567" max="2567" width="13.25" style="2" customWidth="1"/>
    <col min="2568" max="2568" width="11.375" style="2" customWidth="1"/>
    <col min="2569" max="2570" width="13.25" style="2" customWidth="1"/>
    <col min="2571" max="2571" width="15.5" style="2" customWidth="1"/>
    <col min="2572" max="2816" width="9" style="2"/>
    <col min="2817" max="2817" width="1.625" style="2" customWidth="1"/>
    <col min="2818" max="2818" width="19.75" style="2" customWidth="1"/>
    <col min="2819" max="2819" width="24.625" style="2" customWidth="1"/>
    <col min="2820" max="2820" width="16.25" style="2" customWidth="1"/>
    <col min="2821" max="2821" width="3.125" style="2" customWidth="1"/>
    <col min="2822" max="2822" width="8.5" style="2" bestFit="1" customWidth="1"/>
    <col min="2823" max="2823" width="13.25" style="2" customWidth="1"/>
    <col min="2824" max="2824" width="11.375" style="2" customWidth="1"/>
    <col min="2825" max="2826" width="13.25" style="2" customWidth="1"/>
    <col min="2827" max="2827" width="15.5" style="2" customWidth="1"/>
    <col min="2828" max="3072" width="9" style="2"/>
    <col min="3073" max="3073" width="1.625" style="2" customWidth="1"/>
    <col min="3074" max="3074" width="19.75" style="2" customWidth="1"/>
    <col min="3075" max="3075" width="24.625" style="2" customWidth="1"/>
    <col min="3076" max="3076" width="16.25" style="2" customWidth="1"/>
    <col min="3077" max="3077" width="3.125" style="2" customWidth="1"/>
    <col min="3078" max="3078" width="8.5" style="2" bestFit="1" customWidth="1"/>
    <col min="3079" max="3079" width="13.25" style="2" customWidth="1"/>
    <col min="3080" max="3080" width="11.375" style="2" customWidth="1"/>
    <col min="3081" max="3082" width="13.25" style="2" customWidth="1"/>
    <col min="3083" max="3083" width="15.5" style="2" customWidth="1"/>
    <col min="3084" max="3328" width="9" style="2"/>
    <col min="3329" max="3329" width="1.625" style="2" customWidth="1"/>
    <col min="3330" max="3330" width="19.75" style="2" customWidth="1"/>
    <col min="3331" max="3331" width="24.625" style="2" customWidth="1"/>
    <col min="3332" max="3332" width="16.25" style="2" customWidth="1"/>
    <col min="3333" max="3333" width="3.125" style="2" customWidth="1"/>
    <col min="3334" max="3334" width="8.5" style="2" bestFit="1" customWidth="1"/>
    <col min="3335" max="3335" width="13.25" style="2" customWidth="1"/>
    <col min="3336" max="3336" width="11.375" style="2" customWidth="1"/>
    <col min="3337" max="3338" width="13.25" style="2" customWidth="1"/>
    <col min="3339" max="3339" width="15.5" style="2" customWidth="1"/>
    <col min="3340" max="3584" width="9" style="2"/>
    <col min="3585" max="3585" width="1.625" style="2" customWidth="1"/>
    <col min="3586" max="3586" width="19.75" style="2" customWidth="1"/>
    <col min="3587" max="3587" width="24.625" style="2" customWidth="1"/>
    <col min="3588" max="3588" width="16.25" style="2" customWidth="1"/>
    <col min="3589" max="3589" width="3.125" style="2" customWidth="1"/>
    <col min="3590" max="3590" width="8.5" style="2" bestFit="1" customWidth="1"/>
    <col min="3591" max="3591" width="13.25" style="2" customWidth="1"/>
    <col min="3592" max="3592" width="11.375" style="2" customWidth="1"/>
    <col min="3593" max="3594" width="13.25" style="2" customWidth="1"/>
    <col min="3595" max="3595" width="15.5" style="2" customWidth="1"/>
    <col min="3596" max="3840" width="9" style="2"/>
    <col min="3841" max="3841" width="1.625" style="2" customWidth="1"/>
    <col min="3842" max="3842" width="19.75" style="2" customWidth="1"/>
    <col min="3843" max="3843" width="24.625" style="2" customWidth="1"/>
    <col min="3844" max="3844" width="16.25" style="2" customWidth="1"/>
    <col min="3845" max="3845" width="3.125" style="2" customWidth="1"/>
    <col min="3846" max="3846" width="8.5" style="2" bestFit="1" customWidth="1"/>
    <col min="3847" max="3847" width="13.25" style="2" customWidth="1"/>
    <col min="3848" max="3848" width="11.375" style="2" customWidth="1"/>
    <col min="3849" max="3850" width="13.25" style="2" customWidth="1"/>
    <col min="3851" max="3851" width="15.5" style="2" customWidth="1"/>
    <col min="3852" max="4096" width="9" style="2"/>
    <col min="4097" max="4097" width="1.625" style="2" customWidth="1"/>
    <col min="4098" max="4098" width="19.75" style="2" customWidth="1"/>
    <col min="4099" max="4099" width="24.625" style="2" customWidth="1"/>
    <col min="4100" max="4100" width="16.25" style="2" customWidth="1"/>
    <col min="4101" max="4101" width="3.125" style="2" customWidth="1"/>
    <col min="4102" max="4102" width="8.5" style="2" bestFit="1" customWidth="1"/>
    <col min="4103" max="4103" width="13.25" style="2" customWidth="1"/>
    <col min="4104" max="4104" width="11.375" style="2" customWidth="1"/>
    <col min="4105" max="4106" width="13.25" style="2" customWidth="1"/>
    <col min="4107" max="4107" width="15.5" style="2" customWidth="1"/>
    <col min="4108" max="4352" width="9" style="2"/>
    <col min="4353" max="4353" width="1.625" style="2" customWidth="1"/>
    <col min="4354" max="4354" width="19.75" style="2" customWidth="1"/>
    <col min="4355" max="4355" width="24.625" style="2" customWidth="1"/>
    <col min="4356" max="4356" width="16.25" style="2" customWidth="1"/>
    <col min="4357" max="4357" width="3.125" style="2" customWidth="1"/>
    <col min="4358" max="4358" width="8.5" style="2" bestFit="1" customWidth="1"/>
    <col min="4359" max="4359" width="13.25" style="2" customWidth="1"/>
    <col min="4360" max="4360" width="11.375" style="2" customWidth="1"/>
    <col min="4361" max="4362" width="13.25" style="2" customWidth="1"/>
    <col min="4363" max="4363" width="15.5" style="2" customWidth="1"/>
    <col min="4364" max="4608" width="9" style="2"/>
    <col min="4609" max="4609" width="1.625" style="2" customWidth="1"/>
    <col min="4610" max="4610" width="19.75" style="2" customWidth="1"/>
    <col min="4611" max="4611" width="24.625" style="2" customWidth="1"/>
    <col min="4612" max="4612" width="16.25" style="2" customWidth="1"/>
    <col min="4613" max="4613" width="3.125" style="2" customWidth="1"/>
    <col min="4614" max="4614" width="8.5" style="2" bestFit="1" customWidth="1"/>
    <col min="4615" max="4615" width="13.25" style="2" customWidth="1"/>
    <col min="4616" max="4616" width="11.375" style="2" customWidth="1"/>
    <col min="4617" max="4618" width="13.25" style="2" customWidth="1"/>
    <col min="4619" max="4619" width="15.5" style="2" customWidth="1"/>
    <col min="4620" max="4864" width="9" style="2"/>
    <col min="4865" max="4865" width="1.625" style="2" customWidth="1"/>
    <col min="4866" max="4866" width="19.75" style="2" customWidth="1"/>
    <col min="4867" max="4867" width="24.625" style="2" customWidth="1"/>
    <col min="4868" max="4868" width="16.25" style="2" customWidth="1"/>
    <col min="4869" max="4869" width="3.125" style="2" customWidth="1"/>
    <col min="4870" max="4870" width="8.5" style="2" bestFit="1" customWidth="1"/>
    <col min="4871" max="4871" width="13.25" style="2" customWidth="1"/>
    <col min="4872" max="4872" width="11.375" style="2" customWidth="1"/>
    <col min="4873" max="4874" width="13.25" style="2" customWidth="1"/>
    <col min="4875" max="4875" width="15.5" style="2" customWidth="1"/>
    <col min="4876" max="5120" width="9" style="2"/>
    <col min="5121" max="5121" width="1.625" style="2" customWidth="1"/>
    <col min="5122" max="5122" width="19.75" style="2" customWidth="1"/>
    <col min="5123" max="5123" width="24.625" style="2" customWidth="1"/>
    <col min="5124" max="5124" width="16.25" style="2" customWidth="1"/>
    <col min="5125" max="5125" width="3.125" style="2" customWidth="1"/>
    <col min="5126" max="5126" width="8.5" style="2" bestFit="1" customWidth="1"/>
    <col min="5127" max="5127" width="13.25" style="2" customWidth="1"/>
    <col min="5128" max="5128" width="11.375" style="2" customWidth="1"/>
    <col min="5129" max="5130" width="13.25" style="2" customWidth="1"/>
    <col min="5131" max="5131" width="15.5" style="2" customWidth="1"/>
    <col min="5132" max="5376" width="9" style="2"/>
    <col min="5377" max="5377" width="1.625" style="2" customWidth="1"/>
    <col min="5378" max="5378" width="19.75" style="2" customWidth="1"/>
    <col min="5379" max="5379" width="24.625" style="2" customWidth="1"/>
    <col min="5380" max="5380" width="16.25" style="2" customWidth="1"/>
    <col min="5381" max="5381" width="3.125" style="2" customWidth="1"/>
    <col min="5382" max="5382" width="8.5" style="2" bestFit="1" customWidth="1"/>
    <col min="5383" max="5383" width="13.25" style="2" customWidth="1"/>
    <col min="5384" max="5384" width="11.375" style="2" customWidth="1"/>
    <col min="5385" max="5386" width="13.25" style="2" customWidth="1"/>
    <col min="5387" max="5387" width="15.5" style="2" customWidth="1"/>
    <col min="5388" max="5632" width="9" style="2"/>
    <col min="5633" max="5633" width="1.625" style="2" customWidth="1"/>
    <col min="5634" max="5634" width="19.75" style="2" customWidth="1"/>
    <col min="5635" max="5635" width="24.625" style="2" customWidth="1"/>
    <col min="5636" max="5636" width="16.25" style="2" customWidth="1"/>
    <col min="5637" max="5637" width="3.125" style="2" customWidth="1"/>
    <col min="5638" max="5638" width="8.5" style="2" bestFit="1" customWidth="1"/>
    <col min="5639" max="5639" width="13.25" style="2" customWidth="1"/>
    <col min="5640" max="5640" width="11.375" style="2" customWidth="1"/>
    <col min="5641" max="5642" width="13.25" style="2" customWidth="1"/>
    <col min="5643" max="5643" width="15.5" style="2" customWidth="1"/>
    <col min="5644" max="5888" width="9" style="2"/>
    <col min="5889" max="5889" width="1.625" style="2" customWidth="1"/>
    <col min="5890" max="5890" width="19.75" style="2" customWidth="1"/>
    <col min="5891" max="5891" width="24.625" style="2" customWidth="1"/>
    <col min="5892" max="5892" width="16.25" style="2" customWidth="1"/>
    <col min="5893" max="5893" width="3.125" style="2" customWidth="1"/>
    <col min="5894" max="5894" width="8.5" style="2" bestFit="1" customWidth="1"/>
    <col min="5895" max="5895" width="13.25" style="2" customWidth="1"/>
    <col min="5896" max="5896" width="11.375" style="2" customWidth="1"/>
    <col min="5897" max="5898" width="13.25" style="2" customWidth="1"/>
    <col min="5899" max="5899" width="15.5" style="2" customWidth="1"/>
    <col min="5900" max="6144" width="9" style="2"/>
    <col min="6145" max="6145" width="1.625" style="2" customWidth="1"/>
    <col min="6146" max="6146" width="19.75" style="2" customWidth="1"/>
    <col min="6147" max="6147" width="24.625" style="2" customWidth="1"/>
    <col min="6148" max="6148" width="16.25" style="2" customWidth="1"/>
    <col min="6149" max="6149" width="3.125" style="2" customWidth="1"/>
    <col min="6150" max="6150" width="8.5" style="2" bestFit="1" customWidth="1"/>
    <col min="6151" max="6151" width="13.25" style="2" customWidth="1"/>
    <col min="6152" max="6152" width="11.375" style="2" customWidth="1"/>
    <col min="6153" max="6154" width="13.25" style="2" customWidth="1"/>
    <col min="6155" max="6155" width="15.5" style="2" customWidth="1"/>
    <col min="6156" max="6400" width="9" style="2"/>
    <col min="6401" max="6401" width="1.625" style="2" customWidth="1"/>
    <col min="6402" max="6402" width="19.75" style="2" customWidth="1"/>
    <col min="6403" max="6403" width="24.625" style="2" customWidth="1"/>
    <col min="6404" max="6404" width="16.25" style="2" customWidth="1"/>
    <col min="6405" max="6405" width="3.125" style="2" customWidth="1"/>
    <col min="6406" max="6406" width="8.5" style="2" bestFit="1" customWidth="1"/>
    <col min="6407" max="6407" width="13.25" style="2" customWidth="1"/>
    <col min="6408" max="6408" width="11.375" style="2" customWidth="1"/>
    <col min="6409" max="6410" width="13.25" style="2" customWidth="1"/>
    <col min="6411" max="6411" width="15.5" style="2" customWidth="1"/>
    <col min="6412" max="6656" width="9" style="2"/>
    <col min="6657" max="6657" width="1.625" style="2" customWidth="1"/>
    <col min="6658" max="6658" width="19.75" style="2" customWidth="1"/>
    <col min="6659" max="6659" width="24.625" style="2" customWidth="1"/>
    <col min="6660" max="6660" width="16.25" style="2" customWidth="1"/>
    <col min="6661" max="6661" width="3.125" style="2" customWidth="1"/>
    <col min="6662" max="6662" width="8.5" style="2" bestFit="1" customWidth="1"/>
    <col min="6663" max="6663" width="13.25" style="2" customWidth="1"/>
    <col min="6664" max="6664" width="11.375" style="2" customWidth="1"/>
    <col min="6665" max="6666" width="13.25" style="2" customWidth="1"/>
    <col min="6667" max="6667" width="15.5" style="2" customWidth="1"/>
    <col min="6668" max="6912" width="9" style="2"/>
    <col min="6913" max="6913" width="1.625" style="2" customWidth="1"/>
    <col min="6914" max="6914" width="19.75" style="2" customWidth="1"/>
    <col min="6915" max="6915" width="24.625" style="2" customWidth="1"/>
    <col min="6916" max="6916" width="16.25" style="2" customWidth="1"/>
    <col min="6917" max="6917" width="3.125" style="2" customWidth="1"/>
    <col min="6918" max="6918" width="8.5" style="2" bestFit="1" customWidth="1"/>
    <col min="6919" max="6919" width="13.25" style="2" customWidth="1"/>
    <col min="6920" max="6920" width="11.375" style="2" customWidth="1"/>
    <col min="6921" max="6922" width="13.25" style="2" customWidth="1"/>
    <col min="6923" max="6923" width="15.5" style="2" customWidth="1"/>
    <col min="6924" max="7168" width="9" style="2"/>
    <col min="7169" max="7169" width="1.625" style="2" customWidth="1"/>
    <col min="7170" max="7170" width="19.75" style="2" customWidth="1"/>
    <col min="7171" max="7171" width="24.625" style="2" customWidth="1"/>
    <col min="7172" max="7172" width="16.25" style="2" customWidth="1"/>
    <col min="7173" max="7173" width="3.125" style="2" customWidth="1"/>
    <col min="7174" max="7174" width="8.5" style="2" bestFit="1" customWidth="1"/>
    <col min="7175" max="7175" width="13.25" style="2" customWidth="1"/>
    <col min="7176" max="7176" width="11.375" style="2" customWidth="1"/>
    <col min="7177" max="7178" width="13.25" style="2" customWidth="1"/>
    <col min="7179" max="7179" width="15.5" style="2" customWidth="1"/>
    <col min="7180" max="7424" width="9" style="2"/>
    <col min="7425" max="7425" width="1.625" style="2" customWidth="1"/>
    <col min="7426" max="7426" width="19.75" style="2" customWidth="1"/>
    <col min="7427" max="7427" width="24.625" style="2" customWidth="1"/>
    <col min="7428" max="7428" width="16.25" style="2" customWidth="1"/>
    <col min="7429" max="7429" width="3.125" style="2" customWidth="1"/>
    <col min="7430" max="7430" width="8.5" style="2" bestFit="1" customWidth="1"/>
    <col min="7431" max="7431" width="13.25" style="2" customWidth="1"/>
    <col min="7432" max="7432" width="11.375" style="2" customWidth="1"/>
    <col min="7433" max="7434" width="13.25" style="2" customWidth="1"/>
    <col min="7435" max="7435" width="15.5" style="2" customWidth="1"/>
    <col min="7436" max="7680" width="9" style="2"/>
    <col min="7681" max="7681" width="1.625" style="2" customWidth="1"/>
    <col min="7682" max="7682" width="19.75" style="2" customWidth="1"/>
    <col min="7683" max="7683" width="24.625" style="2" customWidth="1"/>
    <col min="7684" max="7684" width="16.25" style="2" customWidth="1"/>
    <col min="7685" max="7685" width="3.125" style="2" customWidth="1"/>
    <col min="7686" max="7686" width="8.5" style="2" bestFit="1" customWidth="1"/>
    <col min="7687" max="7687" width="13.25" style="2" customWidth="1"/>
    <col min="7688" max="7688" width="11.375" style="2" customWidth="1"/>
    <col min="7689" max="7690" width="13.25" style="2" customWidth="1"/>
    <col min="7691" max="7691" width="15.5" style="2" customWidth="1"/>
    <col min="7692" max="7936" width="9" style="2"/>
    <col min="7937" max="7937" width="1.625" style="2" customWidth="1"/>
    <col min="7938" max="7938" width="19.75" style="2" customWidth="1"/>
    <col min="7939" max="7939" width="24.625" style="2" customWidth="1"/>
    <col min="7940" max="7940" width="16.25" style="2" customWidth="1"/>
    <col min="7941" max="7941" width="3.125" style="2" customWidth="1"/>
    <col min="7942" max="7942" width="8.5" style="2" bestFit="1" customWidth="1"/>
    <col min="7943" max="7943" width="13.25" style="2" customWidth="1"/>
    <col min="7944" max="7944" width="11.375" style="2" customWidth="1"/>
    <col min="7945" max="7946" width="13.25" style="2" customWidth="1"/>
    <col min="7947" max="7947" width="15.5" style="2" customWidth="1"/>
    <col min="7948" max="8192" width="9" style="2"/>
    <col min="8193" max="8193" width="1.625" style="2" customWidth="1"/>
    <col min="8194" max="8194" width="19.75" style="2" customWidth="1"/>
    <col min="8195" max="8195" width="24.625" style="2" customWidth="1"/>
    <col min="8196" max="8196" width="16.25" style="2" customWidth="1"/>
    <col min="8197" max="8197" width="3.125" style="2" customWidth="1"/>
    <col min="8198" max="8198" width="8.5" style="2" bestFit="1" customWidth="1"/>
    <col min="8199" max="8199" width="13.25" style="2" customWidth="1"/>
    <col min="8200" max="8200" width="11.375" style="2" customWidth="1"/>
    <col min="8201" max="8202" width="13.25" style="2" customWidth="1"/>
    <col min="8203" max="8203" width="15.5" style="2" customWidth="1"/>
    <col min="8204" max="8448" width="9" style="2"/>
    <col min="8449" max="8449" width="1.625" style="2" customWidth="1"/>
    <col min="8450" max="8450" width="19.75" style="2" customWidth="1"/>
    <col min="8451" max="8451" width="24.625" style="2" customWidth="1"/>
    <col min="8452" max="8452" width="16.25" style="2" customWidth="1"/>
    <col min="8453" max="8453" width="3.125" style="2" customWidth="1"/>
    <col min="8454" max="8454" width="8.5" style="2" bestFit="1" customWidth="1"/>
    <col min="8455" max="8455" width="13.25" style="2" customWidth="1"/>
    <col min="8456" max="8456" width="11.375" style="2" customWidth="1"/>
    <col min="8457" max="8458" width="13.25" style="2" customWidth="1"/>
    <col min="8459" max="8459" width="15.5" style="2" customWidth="1"/>
    <col min="8460" max="8704" width="9" style="2"/>
    <col min="8705" max="8705" width="1.625" style="2" customWidth="1"/>
    <col min="8706" max="8706" width="19.75" style="2" customWidth="1"/>
    <col min="8707" max="8707" width="24.625" style="2" customWidth="1"/>
    <col min="8708" max="8708" width="16.25" style="2" customWidth="1"/>
    <col min="8709" max="8709" width="3.125" style="2" customWidth="1"/>
    <col min="8710" max="8710" width="8.5" style="2" bestFit="1" customWidth="1"/>
    <col min="8711" max="8711" width="13.25" style="2" customWidth="1"/>
    <col min="8712" max="8712" width="11.375" style="2" customWidth="1"/>
    <col min="8713" max="8714" width="13.25" style="2" customWidth="1"/>
    <col min="8715" max="8715" width="15.5" style="2" customWidth="1"/>
    <col min="8716" max="8960" width="9" style="2"/>
    <col min="8961" max="8961" width="1.625" style="2" customWidth="1"/>
    <col min="8962" max="8962" width="19.75" style="2" customWidth="1"/>
    <col min="8963" max="8963" width="24.625" style="2" customWidth="1"/>
    <col min="8964" max="8964" width="16.25" style="2" customWidth="1"/>
    <col min="8965" max="8965" width="3.125" style="2" customWidth="1"/>
    <col min="8966" max="8966" width="8.5" style="2" bestFit="1" customWidth="1"/>
    <col min="8967" max="8967" width="13.25" style="2" customWidth="1"/>
    <col min="8968" max="8968" width="11.375" style="2" customWidth="1"/>
    <col min="8969" max="8970" width="13.25" style="2" customWidth="1"/>
    <col min="8971" max="8971" width="15.5" style="2" customWidth="1"/>
    <col min="8972" max="9216" width="9" style="2"/>
    <col min="9217" max="9217" width="1.625" style="2" customWidth="1"/>
    <col min="9218" max="9218" width="19.75" style="2" customWidth="1"/>
    <col min="9219" max="9219" width="24.625" style="2" customWidth="1"/>
    <col min="9220" max="9220" width="16.25" style="2" customWidth="1"/>
    <col min="9221" max="9221" width="3.125" style="2" customWidth="1"/>
    <col min="9222" max="9222" width="8.5" style="2" bestFit="1" customWidth="1"/>
    <col min="9223" max="9223" width="13.25" style="2" customWidth="1"/>
    <col min="9224" max="9224" width="11.375" style="2" customWidth="1"/>
    <col min="9225" max="9226" width="13.25" style="2" customWidth="1"/>
    <col min="9227" max="9227" width="15.5" style="2" customWidth="1"/>
    <col min="9228" max="9472" width="9" style="2"/>
    <col min="9473" max="9473" width="1.625" style="2" customWidth="1"/>
    <col min="9474" max="9474" width="19.75" style="2" customWidth="1"/>
    <col min="9475" max="9475" width="24.625" style="2" customWidth="1"/>
    <col min="9476" max="9476" width="16.25" style="2" customWidth="1"/>
    <col min="9477" max="9477" width="3.125" style="2" customWidth="1"/>
    <col min="9478" max="9478" width="8.5" style="2" bestFit="1" customWidth="1"/>
    <col min="9479" max="9479" width="13.25" style="2" customWidth="1"/>
    <col min="9480" max="9480" width="11.375" style="2" customWidth="1"/>
    <col min="9481" max="9482" width="13.25" style="2" customWidth="1"/>
    <col min="9483" max="9483" width="15.5" style="2" customWidth="1"/>
    <col min="9484" max="9728" width="9" style="2"/>
    <col min="9729" max="9729" width="1.625" style="2" customWidth="1"/>
    <col min="9730" max="9730" width="19.75" style="2" customWidth="1"/>
    <col min="9731" max="9731" width="24.625" style="2" customWidth="1"/>
    <col min="9732" max="9732" width="16.25" style="2" customWidth="1"/>
    <col min="9733" max="9733" width="3.125" style="2" customWidth="1"/>
    <col min="9734" max="9734" width="8.5" style="2" bestFit="1" customWidth="1"/>
    <col min="9735" max="9735" width="13.25" style="2" customWidth="1"/>
    <col min="9736" max="9736" width="11.375" style="2" customWidth="1"/>
    <col min="9737" max="9738" width="13.25" style="2" customWidth="1"/>
    <col min="9739" max="9739" width="15.5" style="2" customWidth="1"/>
    <col min="9740" max="9984" width="9" style="2"/>
    <col min="9985" max="9985" width="1.625" style="2" customWidth="1"/>
    <col min="9986" max="9986" width="19.75" style="2" customWidth="1"/>
    <col min="9987" max="9987" width="24.625" style="2" customWidth="1"/>
    <col min="9988" max="9988" width="16.25" style="2" customWidth="1"/>
    <col min="9989" max="9989" width="3.125" style="2" customWidth="1"/>
    <col min="9990" max="9990" width="8.5" style="2" bestFit="1" customWidth="1"/>
    <col min="9991" max="9991" width="13.25" style="2" customWidth="1"/>
    <col min="9992" max="9992" width="11.375" style="2" customWidth="1"/>
    <col min="9993" max="9994" width="13.25" style="2" customWidth="1"/>
    <col min="9995" max="9995" width="15.5" style="2" customWidth="1"/>
    <col min="9996" max="10240" width="9" style="2"/>
    <col min="10241" max="10241" width="1.625" style="2" customWidth="1"/>
    <col min="10242" max="10242" width="19.75" style="2" customWidth="1"/>
    <col min="10243" max="10243" width="24.625" style="2" customWidth="1"/>
    <col min="10244" max="10244" width="16.25" style="2" customWidth="1"/>
    <col min="10245" max="10245" width="3.125" style="2" customWidth="1"/>
    <col min="10246" max="10246" width="8.5" style="2" bestFit="1" customWidth="1"/>
    <col min="10247" max="10247" width="13.25" style="2" customWidth="1"/>
    <col min="10248" max="10248" width="11.375" style="2" customWidth="1"/>
    <col min="10249" max="10250" width="13.25" style="2" customWidth="1"/>
    <col min="10251" max="10251" width="15.5" style="2" customWidth="1"/>
    <col min="10252" max="10496" width="9" style="2"/>
    <col min="10497" max="10497" width="1.625" style="2" customWidth="1"/>
    <col min="10498" max="10498" width="19.75" style="2" customWidth="1"/>
    <col min="10499" max="10499" width="24.625" style="2" customWidth="1"/>
    <col min="10500" max="10500" width="16.25" style="2" customWidth="1"/>
    <col min="10501" max="10501" width="3.125" style="2" customWidth="1"/>
    <col min="10502" max="10502" width="8.5" style="2" bestFit="1" customWidth="1"/>
    <col min="10503" max="10503" width="13.25" style="2" customWidth="1"/>
    <col min="10504" max="10504" width="11.375" style="2" customWidth="1"/>
    <col min="10505" max="10506" width="13.25" style="2" customWidth="1"/>
    <col min="10507" max="10507" width="15.5" style="2" customWidth="1"/>
    <col min="10508" max="10752" width="9" style="2"/>
    <col min="10753" max="10753" width="1.625" style="2" customWidth="1"/>
    <col min="10754" max="10754" width="19.75" style="2" customWidth="1"/>
    <col min="10755" max="10755" width="24.625" style="2" customWidth="1"/>
    <col min="10756" max="10756" width="16.25" style="2" customWidth="1"/>
    <col min="10757" max="10757" width="3.125" style="2" customWidth="1"/>
    <col min="10758" max="10758" width="8.5" style="2" bestFit="1" customWidth="1"/>
    <col min="10759" max="10759" width="13.25" style="2" customWidth="1"/>
    <col min="10760" max="10760" width="11.375" style="2" customWidth="1"/>
    <col min="10761" max="10762" width="13.25" style="2" customWidth="1"/>
    <col min="10763" max="10763" width="15.5" style="2" customWidth="1"/>
    <col min="10764" max="11008" width="9" style="2"/>
    <col min="11009" max="11009" width="1.625" style="2" customWidth="1"/>
    <col min="11010" max="11010" width="19.75" style="2" customWidth="1"/>
    <col min="11011" max="11011" width="24.625" style="2" customWidth="1"/>
    <col min="11012" max="11012" width="16.25" style="2" customWidth="1"/>
    <col min="11013" max="11013" width="3.125" style="2" customWidth="1"/>
    <col min="11014" max="11014" width="8.5" style="2" bestFit="1" customWidth="1"/>
    <col min="11015" max="11015" width="13.25" style="2" customWidth="1"/>
    <col min="11016" max="11016" width="11.375" style="2" customWidth="1"/>
    <col min="11017" max="11018" width="13.25" style="2" customWidth="1"/>
    <col min="11019" max="11019" width="15.5" style="2" customWidth="1"/>
    <col min="11020" max="11264" width="9" style="2"/>
    <col min="11265" max="11265" width="1.625" style="2" customWidth="1"/>
    <col min="11266" max="11266" width="19.75" style="2" customWidth="1"/>
    <col min="11267" max="11267" width="24.625" style="2" customWidth="1"/>
    <col min="11268" max="11268" width="16.25" style="2" customWidth="1"/>
    <col min="11269" max="11269" width="3.125" style="2" customWidth="1"/>
    <col min="11270" max="11270" width="8.5" style="2" bestFit="1" customWidth="1"/>
    <col min="11271" max="11271" width="13.25" style="2" customWidth="1"/>
    <col min="11272" max="11272" width="11.375" style="2" customWidth="1"/>
    <col min="11273" max="11274" width="13.25" style="2" customWidth="1"/>
    <col min="11275" max="11275" width="15.5" style="2" customWidth="1"/>
    <col min="11276" max="11520" width="9" style="2"/>
    <col min="11521" max="11521" width="1.625" style="2" customWidth="1"/>
    <col min="11522" max="11522" width="19.75" style="2" customWidth="1"/>
    <col min="11523" max="11523" width="24.625" style="2" customWidth="1"/>
    <col min="11524" max="11524" width="16.25" style="2" customWidth="1"/>
    <col min="11525" max="11525" width="3.125" style="2" customWidth="1"/>
    <col min="11526" max="11526" width="8.5" style="2" bestFit="1" customWidth="1"/>
    <col min="11527" max="11527" width="13.25" style="2" customWidth="1"/>
    <col min="11528" max="11528" width="11.375" style="2" customWidth="1"/>
    <col min="11529" max="11530" width="13.25" style="2" customWidth="1"/>
    <col min="11531" max="11531" width="15.5" style="2" customWidth="1"/>
    <col min="11532" max="11776" width="9" style="2"/>
    <col min="11777" max="11777" width="1.625" style="2" customWidth="1"/>
    <col min="11778" max="11778" width="19.75" style="2" customWidth="1"/>
    <col min="11779" max="11779" width="24.625" style="2" customWidth="1"/>
    <col min="11780" max="11780" width="16.25" style="2" customWidth="1"/>
    <col min="11781" max="11781" width="3.125" style="2" customWidth="1"/>
    <col min="11782" max="11782" width="8.5" style="2" bestFit="1" customWidth="1"/>
    <col min="11783" max="11783" width="13.25" style="2" customWidth="1"/>
    <col min="11784" max="11784" width="11.375" style="2" customWidth="1"/>
    <col min="11785" max="11786" width="13.25" style="2" customWidth="1"/>
    <col min="11787" max="11787" width="15.5" style="2" customWidth="1"/>
    <col min="11788" max="12032" width="9" style="2"/>
    <col min="12033" max="12033" width="1.625" style="2" customWidth="1"/>
    <col min="12034" max="12034" width="19.75" style="2" customWidth="1"/>
    <col min="12035" max="12035" width="24.625" style="2" customWidth="1"/>
    <col min="12036" max="12036" width="16.25" style="2" customWidth="1"/>
    <col min="12037" max="12037" width="3.125" style="2" customWidth="1"/>
    <col min="12038" max="12038" width="8.5" style="2" bestFit="1" customWidth="1"/>
    <col min="12039" max="12039" width="13.25" style="2" customWidth="1"/>
    <col min="12040" max="12040" width="11.375" style="2" customWidth="1"/>
    <col min="12041" max="12042" width="13.25" style="2" customWidth="1"/>
    <col min="12043" max="12043" width="15.5" style="2" customWidth="1"/>
    <col min="12044" max="12288" width="9" style="2"/>
    <col min="12289" max="12289" width="1.625" style="2" customWidth="1"/>
    <col min="12290" max="12290" width="19.75" style="2" customWidth="1"/>
    <col min="12291" max="12291" width="24.625" style="2" customWidth="1"/>
    <col min="12292" max="12292" width="16.25" style="2" customWidth="1"/>
    <col min="12293" max="12293" width="3.125" style="2" customWidth="1"/>
    <col min="12294" max="12294" width="8.5" style="2" bestFit="1" customWidth="1"/>
    <col min="12295" max="12295" width="13.25" style="2" customWidth="1"/>
    <col min="12296" max="12296" width="11.375" style="2" customWidth="1"/>
    <col min="12297" max="12298" width="13.25" style="2" customWidth="1"/>
    <col min="12299" max="12299" width="15.5" style="2" customWidth="1"/>
    <col min="12300" max="12544" width="9" style="2"/>
    <col min="12545" max="12545" width="1.625" style="2" customWidth="1"/>
    <col min="12546" max="12546" width="19.75" style="2" customWidth="1"/>
    <col min="12547" max="12547" width="24.625" style="2" customWidth="1"/>
    <col min="12548" max="12548" width="16.25" style="2" customWidth="1"/>
    <col min="12549" max="12549" width="3.125" style="2" customWidth="1"/>
    <col min="12550" max="12550" width="8.5" style="2" bestFit="1" customWidth="1"/>
    <col min="12551" max="12551" width="13.25" style="2" customWidth="1"/>
    <col min="12552" max="12552" width="11.375" style="2" customWidth="1"/>
    <col min="12553" max="12554" width="13.25" style="2" customWidth="1"/>
    <col min="12555" max="12555" width="15.5" style="2" customWidth="1"/>
    <col min="12556" max="12800" width="9" style="2"/>
    <col min="12801" max="12801" width="1.625" style="2" customWidth="1"/>
    <col min="12802" max="12802" width="19.75" style="2" customWidth="1"/>
    <col min="12803" max="12803" width="24.625" style="2" customWidth="1"/>
    <col min="12804" max="12804" width="16.25" style="2" customWidth="1"/>
    <col min="12805" max="12805" width="3.125" style="2" customWidth="1"/>
    <col min="12806" max="12806" width="8.5" style="2" bestFit="1" customWidth="1"/>
    <col min="12807" max="12807" width="13.25" style="2" customWidth="1"/>
    <col min="12808" max="12808" width="11.375" style="2" customWidth="1"/>
    <col min="12809" max="12810" width="13.25" style="2" customWidth="1"/>
    <col min="12811" max="12811" width="15.5" style="2" customWidth="1"/>
    <col min="12812" max="13056" width="9" style="2"/>
    <col min="13057" max="13057" width="1.625" style="2" customWidth="1"/>
    <col min="13058" max="13058" width="19.75" style="2" customWidth="1"/>
    <col min="13059" max="13059" width="24.625" style="2" customWidth="1"/>
    <col min="13060" max="13060" width="16.25" style="2" customWidth="1"/>
    <col min="13061" max="13061" width="3.125" style="2" customWidth="1"/>
    <col min="13062" max="13062" width="8.5" style="2" bestFit="1" customWidth="1"/>
    <col min="13063" max="13063" width="13.25" style="2" customWidth="1"/>
    <col min="13064" max="13064" width="11.375" style="2" customWidth="1"/>
    <col min="13065" max="13066" width="13.25" style="2" customWidth="1"/>
    <col min="13067" max="13067" width="15.5" style="2" customWidth="1"/>
    <col min="13068" max="13312" width="9" style="2"/>
    <col min="13313" max="13313" width="1.625" style="2" customWidth="1"/>
    <col min="13314" max="13314" width="19.75" style="2" customWidth="1"/>
    <col min="13315" max="13315" width="24.625" style="2" customWidth="1"/>
    <col min="13316" max="13316" width="16.25" style="2" customWidth="1"/>
    <col min="13317" max="13317" width="3.125" style="2" customWidth="1"/>
    <col min="13318" max="13318" width="8.5" style="2" bestFit="1" customWidth="1"/>
    <col min="13319" max="13319" width="13.25" style="2" customWidth="1"/>
    <col min="13320" max="13320" width="11.375" style="2" customWidth="1"/>
    <col min="13321" max="13322" width="13.25" style="2" customWidth="1"/>
    <col min="13323" max="13323" width="15.5" style="2" customWidth="1"/>
    <col min="13324" max="13568" width="9" style="2"/>
    <col min="13569" max="13569" width="1.625" style="2" customWidth="1"/>
    <col min="13570" max="13570" width="19.75" style="2" customWidth="1"/>
    <col min="13571" max="13571" width="24.625" style="2" customWidth="1"/>
    <col min="13572" max="13572" width="16.25" style="2" customWidth="1"/>
    <col min="13573" max="13573" width="3.125" style="2" customWidth="1"/>
    <col min="13574" max="13574" width="8.5" style="2" bestFit="1" customWidth="1"/>
    <col min="13575" max="13575" width="13.25" style="2" customWidth="1"/>
    <col min="13576" max="13576" width="11.375" style="2" customWidth="1"/>
    <col min="13577" max="13578" width="13.25" style="2" customWidth="1"/>
    <col min="13579" max="13579" width="15.5" style="2" customWidth="1"/>
    <col min="13580" max="13824" width="9" style="2"/>
    <col min="13825" max="13825" width="1.625" style="2" customWidth="1"/>
    <col min="13826" max="13826" width="19.75" style="2" customWidth="1"/>
    <col min="13827" max="13827" width="24.625" style="2" customWidth="1"/>
    <col min="13828" max="13828" width="16.25" style="2" customWidth="1"/>
    <col min="13829" max="13829" width="3.125" style="2" customWidth="1"/>
    <col min="13830" max="13830" width="8.5" style="2" bestFit="1" customWidth="1"/>
    <col min="13831" max="13831" width="13.25" style="2" customWidth="1"/>
    <col min="13832" max="13832" width="11.375" style="2" customWidth="1"/>
    <col min="13833" max="13834" width="13.25" style="2" customWidth="1"/>
    <col min="13835" max="13835" width="15.5" style="2" customWidth="1"/>
    <col min="13836" max="14080" width="9" style="2"/>
    <col min="14081" max="14081" width="1.625" style="2" customWidth="1"/>
    <col min="14082" max="14082" width="19.75" style="2" customWidth="1"/>
    <col min="14083" max="14083" width="24.625" style="2" customWidth="1"/>
    <col min="14084" max="14084" width="16.25" style="2" customWidth="1"/>
    <col min="14085" max="14085" width="3.125" style="2" customWidth="1"/>
    <col min="14086" max="14086" width="8.5" style="2" bestFit="1" customWidth="1"/>
    <col min="14087" max="14087" width="13.25" style="2" customWidth="1"/>
    <col min="14088" max="14088" width="11.375" style="2" customWidth="1"/>
    <col min="14089" max="14090" width="13.25" style="2" customWidth="1"/>
    <col min="14091" max="14091" width="15.5" style="2" customWidth="1"/>
    <col min="14092" max="14336" width="9" style="2"/>
    <col min="14337" max="14337" width="1.625" style="2" customWidth="1"/>
    <col min="14338" max="14338" width="19.75" style="2" customWidth="1"/>
    <col min="14339" max="14339" width="24.625" style="2" customWidth="1"/>
    <col min="14340" max="14340" width="16.25" style="2" customWidth="1"/>
    <col min="14341" max="14341" width="3.125" style="2" customWidth="1"/>
    <col min="14342" max="14342" width="8.5" style="2" bestFit="1" customWidth="1"/>
    <col min="14343" max="14343" width="13.25" style="2" customWidth="1"/>
    <col min="14344" max="14344" width="11.375" style="2" customWidth="1"/>
    <col min="14345" max="14346" width="13.25" style="2" customWidth="1"/>
    <col min="14347" max="14347" width="15.5" style="2" customWidth="1"/>
    <col min="14348" max="14592" width="9" style="2"/>
    <col min="14593" max="14593" width="1.625" style="2" customWidth="1"/>
    <col min="14594" max="14594" width="19.75" style="2" customWidth="1"/>
    <col min="14595" max="14595" width="24.625" style="2" customWidth="1"/>
    <col min="14596" max="14596" width="16.25" style="2" customWidth="1"/>
    <col min="14597" max="14597" width="3.125" style="2" customWidth="1"/>
    <col min="14598" max="14598" width="8.5" style="2" bestFit="1" customWidth="1"/>
    <col min="14599" max="14599" width="13.25" style="2" customWidth="1"/>
    <col min="14600" max="14600" width="11.375" style="2" customWidth="1"/>
    <col min="14601" max="14602" width="13.25" style="2" customWidth="1"/>
    <col min="14603" max="14603" width="15.5" style="2" customWidth="1"/>
    <col min="14604" max="14848" width="9" style="2"/>
    <col min="14849" max="14849" width="1.625" style="2" customWidth="1"/>
    <col min="14850" max="14850" width="19.75" style="2" customWidth="1"/>
    <col min="14851" max="14851" width="24.625" style="2" customWidth="1"/>
    <col min="14852" max="14852" width="16.25" style="2" customWidth="1"/>
    <col min="14853" max="14853" width="3.125" style="2" customWidth="1"/>
    <col min="14854" max="14854" width="8.5" style="2" bestFit="1" customWidth="1"/>
    <col min="14855" max="14855" width="13.25" style="2" customWidth="1"/>
    <col min="14856" max="14856" width="11.375" style="2" customWidth="1"/>
    <col min="14857" max="14858" width="13.25" style="2" customWidth="1"/>
    <col min="14859" max="14859" width="15.5" style="2" customWidth="1"/>
    <col min="14860" max="15104" width="9" style="2"/>
    <col min="15105" max="15105" width="1.625" style="2" customWidth="1"/>
    <col min="15106" max="15106" width="19.75" style="2" customWidth="1"/>
    <col min="15107" max="15107" width="24.625" style="2" customWidth="1"/>
    <col min="15108" max="15108" width="16.25" style="2" customWidth="1"/>
    <col min="15109" max="15109" width="3.125" style="2" customWidth="1"/>
    <col min="15110" max="15110" width="8.5" style="2" bestFit="1" customWidth="1"/>
    <col min="15111" max="15111" width="13.25" style="2" customWidth="1"/>
    <col min="15112" max="15112" width="11.375" style="2" customWidth="1"/>
    <col min="15113" max="15114" width="13.25" style="2" customWidth="1"/>
    <col min="15115" max="15115" width="15.5" style="2" customWidth="1"/>
    <col min="15116" max="15360" width="9" style="2"/>
    <col min="15361" max="15361" width="1.625" style="2" customWidth="1"/>
    <col min="15362" max="15362" width="19.75" style="2" customWidth="1"/>
    <col min="15363" max="15363" width="24.625" style="2" customWidth="1"/>
    <col min="15364" max="15364" width="16.25" style="2" customWidth="1"/>
    <col min="15365" max="15365" width="3.125" style="2" customWidth="1"/>
    <col min="15366" max="15366" width="8.5" style="2" bestFit="1" customWidth="1"/>
    <col min="15367" max="15367" width="13.25" style="2" customWidth="1"/>
    <col min="15368" max="15368" width="11.375" style="2" customWidth="1"/>
    <col min="15369" max="15370" width="13.25" style="2" customWidth="1"/>
    <col min="15371" max="15371" width="15.5" style="2" customWidth="1"/>
    <col min="15372" max="15616" width="9" style="2"/>
    <col min="15617" max="15617" width="1.625" style="2" customWidth="1"/>
    <col min="15618" max="15618" width="19.75" style="2" customWidth="1"/>
    <col min="15619" max="15619" width="24.625" style="2" customWidth="1"/>
    <col min="15620" max="15620" width="16.25" style="2" customWidth="1"/>
    <col min="15621" max="15621" width="3.125" style="2" customWidth="1"/>
    <col min="15622" max="15622" width="8.5" style="2" bestFit="1" customWidth="1"/>
    <col min="15623" max="15623" width="13.25" style="2" customWidth="1"/>
    <col min="15624" max="15624" width="11.375" style="2" customWidth="1"/>
    <col min="15625" max="15626" width="13.25" style="2" customWidth="1"/>
    <col min="15627" max="15627" width="15.5" style="2" customWidth="1"/>
    <col min="15628" max="15872" width="9" style="2"/>
    <col min="15873" max="15873" width="1.625" style="2" customWidth="1"/>
    <col min="15874" max="15874" width="19.75" style="2" customWidth="1"/>
    <col min="15875" max="15875" width="24.625" style="2" customWidth="1"/>
    <col min="15876" max="15876" width="16.25" style="2" customWidth="1"/>
    <col min="15877" max="15877" width="3.125" style="2" customWidth="1"/>
    <col min="15878" max="15878" width="8.5" style="2" bestFit="1" customWidth="1"/>
    <col min="15879" max="15879" width="13.25" style="2" customWidth="1"/>
    <col min="15880" max="15880" width="11.375" style="2" customWidth="1"/>
    <col min="15881" max="15882" width="13.25" style="2" customWidth="1"/>
    <col min="15883" max="15883" width="15.5" style="2" customWidth="1"/>
    <col min="15884" max="16128" width="9" style="2"/>
    <col min="16129" max="16129" width="1.625" style="2" customWidth="1"/>
    <col min="16130" max="16130" width="19.75" style="2" customWidth="1"/>
    <col min="16131" max="16131" width="24.625" style="2" customWidth="1"/>
    <col min="16132" max="16132" width="16.25" style="2" customWidth="1"/>
    <col min="16133" max="16133" width="3.125" style="2" customWidth="1"/>
    <col min="16134" max="16134" width="8.5" style="2" bestFit="1" customWidth="1"/>
    <col min="16135" max="16135" width="13.25" style="2" customWidth="1"/>
    <col min="16136" max="16136" width="11.375" style="2" customWidth="1"/>
    <col min="16137" max="16138" width="13.25" style="2" customWidth="1"/>
    <col min="16139" max="16139" width="15.5" style="2" customWidth="1"/>
    <col min="16140" max="16384" width="9" style="2"/>
  </cols>
  <sheetData>
    <row r="1" spans="1:11" ht="17.25" x14ac:dyDescent="0.15">
      <c r="A1" s="1"/>
      <c r="C1" s="3"/>
      <c r="I1" s="88">
        <v>44189</v>
      </c>
      <c r="J1" s="88"/>
      <c r="K1" s="88"/>
    </row>
    <row r="2" spans="1:11" ht="17.25" x14ac:dyDescent="0.15">
      <c r="A2" s="1"/>
      <c r="E2" s="2"/>
      <c r="J2" s="2" t="s">
        <v>0</v>
      </c>
    </row>
    <row r="3" spans="1:11" ht="18" thickBot="1" x14ac:dyDescent="0.2">
      <c r="A3" s="1"/>
      <c r="B3" s="2" t="s">
        <v>1</v>
      </c>
      <c r="C3" s="5" t="s">
        <v>150</v>
      </c>
      <c r="D3" s="5"/>
      <c r="E3" s="2"/>
      <c r="F3" s="4"/>
      <c r="I3" s="6" t="s">
        <v>145</v>
      </c>
    </row>
    <row r="4" spans="1:11" ht="17.25" x14ac:dyDescent="0.15">
      <c r="A4" s="1"/>
      <c r="B4" s="2" t="s">
        <v>2</v>
      </c>
      <c r="E4" s="2"/>
      <c r="F4" s="4"/>
      <c r="G4" s="9" t="s">
        <v>4</v>
      </c>
      <c r="H4" s="6"/>
      <c r="I4" s="7"/>
    </row>
    <row r="5" spans="1:11" ht="19.5" customHeight="1" x14ac:dyDescent="0.15">
      <c r="A5" s="1"/>
      <c r="B5" s="8" t="s">
        <v>3</v>
      </c>
      <c r="C5" s="3"/>
      <c r="D5" s="10" t="s">
        <v>5</v>
      </c>
      <c r="E5" s="11" t="s">
        <v>6</v>
      </c>
      <c r="F5" s="12" t="s">
        <v>85</v>
      </c>
      <c r="G5" s="13">
        <v>1000</v>
      </c>
      <c r="H5" s="6"/>
      <c r="I5" s="7"/>
    </row>
    <row r="6" spans="1:11" ht="19.5" customHeight="1" x14ac:dyDescent="0.15">
      <c r="A6" s="1"/>
      <c r="C6" s="3"/>
      <c r="D6" s="10" t="s">
        <v>8</v>
      </c>
      <c r="E6" s="11" t="s">
        <v>95</v>
      </c>
      <c r="F6" s="12" t="s">
        <v>85</v>
      </c>
      <c r="G6" s="13">
        <v>100</v>
      </c>
      <c r="H6" s="6"/>
      <c r="I6" s="7"/>
    </row>
    <row r="7" spans="1:11" ht="19.5" customHeight="1" x14ac:dyDescent="0.15">
      <c r="A7" s="1"/>
      <c r="C7" s="3"/>
      <c r="D7" s="10" t="s">
        <v>9</v>
      </c>
      <c r="E7" s="11"/>
      <c r="F7" s="12" t="s">
        <v>87</v>
      </c>
      <c r="G7" s="14">
        <v>0.4</v>
      </c>
      <c r="H7" s="6"/>
      <c r="I7" s="7"/>
    </row>
    <row r="8" spans="1:11" ht="19.5" customHeight="1" x14ac:dyDescent="0.15">
      <c r="A8" s="1"/>
      <c r="C8" s="3"/>
      <c r="D8" s="10" t="s">
        <v>11</v>
      </c>
      <c r="E8" s="11"/>
      <c r="F8" s="12" t="s">
        <v>87</v>
      </c>
      <c r="G8" s="14">
        <f>G6/G7</f>
        <v>250</v>
      </c>
      <c r="H8" s="6"/>
      <c r="I8" s="7"/>
    </row>
    <row r="9" spans="1:11" ht="19.5" customHeight="1" thickBot="1" x14ac:dyDescent="0.2">
      <c r="A9" s="1"/>
      <c r="C9" s="3"/>
      <c r="D9" s="10" t="s">
        <v>12</v>
      </c>
      <c r="E9" s="11"/>
      <c r="F9" s="12" t="s">
        <v>85</v>
      </c>
      <c r="G9" s="15">
        <f>G5+G6</f>
        <v>1100</v>
      </c>
      <c r="H9" s="6"/>
      <c r="I9" s="7"/>
    </row>
    <row r="10" spans="1:11" x14ac:dyDescent="0.15">
      <c r="B10" s="2" t="s">
        <v>13</v>
      </c>
      <c r="C10" s="8" t="s">
        <v>14</v>
      </c>
      <c r="G10" s="9" t="s">
        <v>15</v>
      </c>
    </row>
    <row r="11" spans="1:11" ht="17.25" customHeight="1" x14ac:dyDescent="0.15">
      <c r="B11" s="16" t="s">
        <v>17</v>
      </c>
      <c r="C11" s="75" t="s">
        <v>16</v>
      </c>
      <c r="D11" s="16" t="s">
        <v>18</v>
      </c>
      <c r="E11" s="12"/>
      <c r="F11" s="12"/>
      <c r="G11" s="17" t="s">
        <v>19</v>
      </c>
      <c r="H11" s="18" t="s">
        <v>20</v>
      </c>
      <c r="I11" s="19" t="s">
        <v>21</v>
      </c>
      <c r="J11" s="19" t="s">
        <v>22</v>
      </c>
      <c r="K11" s="16" t="s">
        <v>23</v>
      </c>
    </row>
    <row r="12" spans="1:11" ht="17.25" customHeight="1" x14ac:dyDescent="0.15">
      <c r="B12" s="119" t="s">
        <v>25</v>
      </c>
      <c r="C12" s="96" t="s">
        <v>24</v>
      </c>
      <c r="D12" s="68" t="s">
        <v>26</v>
      </c>
      <c r="E12" s="21" t="s">
        <v>27</v>
      </c>
      <c r="F12" s="22"/>
      <c r="G12" s="23" t="s">
        <v>28</v>
      </c>
      <c r="H12" s="24" t="s">
        <v>29</v>
      </c>
      <c r="I12" s="25"/>
      <c r="J12" s="26" t="s">
        <v>30</v>
      </c>
      <c r="K12" s="131" t="s">
        <v>31</v>
      </c>
    </row>
    <row r="13" spans="1:11" ht="17.25" customHeight="1" x14ac:dyDescent="0.15">
      <c r="B13" s="120"/>
      <c r="C13" s="98"/>
      <c r="D13" s="27" t="s">
        <v>32</v>
      </c>
      <c r="E13" s="28" t="s">
        <v>27</v>
      </c>
      <c r="F13" s="29">
        <f>ROUNDUP(G9*0.2/10,0)</f>
        <v>22</v>
      </c>
      <c r="G13" s="30">
        <f>F13</f>
        <v>22</v>
      </c>
      <c r="H13" s="18" t="s">
        <v>29</v>
      </c>
      <c r="I13" s="31"/>
      <c r="J13" s="32">
        <f>G13*I13</f>
        <v>0</v>
      </c>
      <c r="K13" s="132"/>
    </row>
    <row r="14" spans="1:11" ht="17.25" customHeight="1" x14ac:dyDescent="0.15">
      <c r="B14" s="117" t="s">
        <v>33</v>
      </c>
      <c r="C14" s="80" t="s">
        <v>136</v>
      </c>
      <c r="D14" s="75" t="s">
        <v>34</v>
      </c>
      <c r="E14" s="12" t="s">
        <v>35</v>
      </c>
      <c r="F14" s="34">
        <f>G8/2/15.9</f>
        <v>7.8616352201257858</v>
      </c>
      <c r="G14" s="107">
        <f>ROUNDUP(F14+F15,0)</f>
        <v>12</v>
      </c>
      <c r="H14" s="18" t="s">
        <v>36</v>
      </c>
      <c r="I14" s="36"/>
      <c r="J14" s="32">
        <f>G14*I14</f>
        <v>0</v>
      </c>
      <c r="K14" s="133"/>
    </row>
    <row r="15" spans="1:11" ht="17.25" customHeight="1" x14ac:dyDescent="0.15">
      <c r="B15" s="118"/>
      <c r="C15" s="80" t="s">
        <v>132</v>
      </c>
      <c r="D15" s="73" t="s">
        <v>135</v>
      </c>
      <c r="E15" s="12" t="s">
        <v>35</v>
      </c>
      <c r="F15" s="34">
        <f>G8/5/15.9</f>
        <v>3.1446540880503142</v>
      </c>
      <c r="G15" s="108"/>
      <c r="H15" s="18" t="s">
        <v>36</v>
      </c>
      <c r="I15" s="69"/>
      <c r="J15" s="32"/>
      <c r="K15" s="133"/>
    </row>
    <row r="16" spans="1:11" ht="19.5" customHeight="1" x14ac:dyDescent="0.15">
      <c r="B16" s="82" t="s">
        <v>37</v>
      </c>
      <c r="C16" s="80" t="s">
        <v>137</v>
      </c>
      <c r="D16" s="68" t="s">
        <v>38</v>
      </c>
      <c r="E16" s="21" t="s">
        <v>35</v>
      </c>
      <c r="F16" s="38">
        <f>(G5-G8*0.5)/15.9*1.1</f>
        <v>60.534591194968556</v>
      </c>
      <c r="G16" s="70">
        <f>ROUNDUP(F16,0)</f>
        <v>61</v>
      </c>
      <c r="H16" s="18" t="s">
        <v>36</v>
      </c>
      <c r="I16" s="31"/>
      <c r="J16" s="32">
        <f>G16*I16</f>
        <v>0</v>
      </c>
      <c r="K16" s="133"/>
    </row>
    <row r="17" spans="2:11" ht="17.25" customHeight="1" x14ac:dyDescent="0.15">
      <c r="B17" s="121" t="s">
        <v>105</v>
      </c>
      <c r="C17" s="75" t="s">
        <v>127</v>
      </c>
      <c r="D17" s="110" t="s">
        <v>41</v>
      </c>
      <c r="E17" s="16" t="s">
        <v>27</v>
      </c>
      <c r="F17" s="34">
        <f>G5*0.3/18*1.1</f>
        <v>18.333333333333336</v>
      </c>
      <c r="G17" s="99">
        <f>ROUNDUP(SUM(F17:F19),0)</f>
        <v>99</v>
      </c>
      <c r="H17" s="18" t="s">
        <v>60</v>
      </c>
      <c r="I17" s="102"/>
      <c r="J17" s="102">
        <f>G17*I17</f>
        <v>0</v>
      </c>
      <c r="K17" s="124" t="s">
        <v>31</v>
      </c>
    </row>
    <row r="18" spans="2:11" ht="17.25" customHeight="1" x14ac:dyDescent="0.15">
      <c r="B18" s="121"/>
      <c r="C18" s="75" t="s">
        <v>39</v>
      </c>
      <c r="D18" s="110"/>
      <c r="E18" s="63" t="s">
        <v>27</v>
      </c>
      <c r="F18" s="34">
        <f>G8*0.2/18*1.1</f>
        <v>3.0555555555555558</v>
      </c>
      <c r="G18" s="100"/>
      <c r="H18" s="18" t="s">
        <v>42</v>
      </c>
      <c r="I18" s="103"/>
      <c r="J18" s="103"/>
      <c r="K18" s="125"/>
    </row>
    <row r="19" spans="2:11" ht="17.25" customHeight="1" x14ac:dyDescent="0.15">
      <c r="B19" s="121"/>
      <c r="C19" s="75" t="s">
        <v>43</v>
      </c>
      <c r="D19" s="110"/>
      <c r="E19" s="16" t="s">
        <v>27</v>
      </c>
      <c r="F19" s="34">
        <f>G9*1.2/18*1.05</f>
        <v>77</v>
      </c>
      <c r="G19" s="100"/>
      <c r="H19" s="18" t="s">
        <v>147</v>
      </c>
      <c r="I19" s="103"/>
      <c r="J19" s="103"/>
      <c r="K19" s="125"/>
    </row>
    <row r="20" spans="2:11" ht="33.75" customHeight="1" x14ac:dyDescent="0.15">
      <c r="B20" s="83" t="s">
        <v>45</v>
      </c>
      <c r="C20" s="78" t="s">
        <v>44</v>
      </c>
      <c r="D20" s="64" t="s">
        <v>46</v>
      </c>
      <c r="E20" s="12" t="s">
        <v>27</v>
      </c>
      <c r="F20" s="34">
        <f>(SUM(F17:F19))/23*18</f>
        <v>77</v>
      </c>
      <c r="G20" s="41">
        <f t="shared" ref="G20:G31" si="0">ROUNDUP(F20,0)</f>
        <v>77</v>
      </c>
      <c r="H20" s="18"/>
      <c r="I20" s="42"/>
      <c r="J20" s="32">
        <f t="shared" ref="J20:J29" si="1">G20*I20</f>
        <v>0</v>
      </c>
      <c r="K20" s="126"/>
    </row>
    <row r="21" spans="2:11" ht="17.25" customHeight="1" x14ac:dyDescent="0.15">
      <c r="B21" s="84" t="s">
        <v>48</v>
      </c>
      <c r="C21" s="75" t="s">
        <v>47</v>
      </c>
      <c r="D21" s="16" t="s">
        <v>49</v>
      </c>
      <c r="E21" s="12" t="s">
        <v>35</v>
      </c>
      <c r="F21" s="34">
        <f>(G9*1.1+F16*0.4*1.1)/100</f>
        <v>12.366352201257861</v>
      </c>
      <c r="G21" s="44">
        <f t="shared" si="0"/>
        <v>13</v>
      </c>
      <c r="H21" s="18" t="s">
        <v>50</v>
      </c>
      <c r="I21" s="36"/>
      <c r="J21" s="32">
        <f t="shared" si="1"/>
        <v>0</v>
      </c>
      <c r="K21" s="129"/>
    </row>
    <row r="22" spans="2:11" ht="17.25" customHeight="1" x14ac:dyDescent="0.15">
      <c r="B22" s="84" t="s">
        <v>52</v>
      </c>
      <c r="C22" s="75" t="s">
        <v>51</v>
      </c>
      <c r="D22" s="16" t="s">
        <v>49</v>
      </c>
      <c r="E22" s="12" t="s">
        <v>35</v>
      </c>
      <c r="F22" s="34">
        <f>G8*1.2/100</f>
        <v>3</v>
      </c>
      <c r="G22" s="44">
        <f t="shared" si="0"/>
        <v>3</v>
      </c>
      <c r="H22" s="18" t="s">
        <v>104</v>
      </c>
      <c r="I22" s="36"/>
      <c r="J22" s="32">
        <f t="shared" si="1"/>
        <v>0</v>
      </c>
      <c r="K22" s="129"/>
    </row>
    <row r="23" spans="2:11" ht="6.75" customHeight="1" x14ac:dyDescent="0.15">
      <c r="E23" s="2"/>
      <c r="K23" s="129"/>
    </row>
    <row r="24" spans="2:11" ht="17.25" customHeight="1" x14ac:dyDescent="0.15">
      <c r="B24" s="84" t="s">
        <v>54</v>
      </c>
      <c r="C24" s="75" t="s">
        <v>139</v>
      </c>
      <c r="D24" s="16" t="s">
        <v>55</v>
      </c>
      <c r="E24" s="12" t="s">
        <v>27</v>
      </c>
      <c r="F24" s="34">
        <f>G9*1/20</f>
        <v>55</v>
      </c>
      <c r="G24" s="122">
        <f t="shared" si="0"/>
        <v>55</v>
      </c>
      <c r="H24" s="18" t="s">
        <v>120</v>
      </c>
      <c r="I24" s="45"/>
      <c r="J24" s="32">
        <f t="shared" si="1"/>
        <v>0</v>
      </c>
      <c r="K24" s="124" t="s">
        <v>31</v>
      </c>
    </row>
    <row r="25" spans="2:11" ht="17.25" customHeight="1" x14ac:dyDescent="0.15">
      <c r="B25" s="84" t="s">
        <v>124</v>
      </c>
      <c r="C25" s="75" t="s">
        <v>57</v>
      </c>
      <c r="D25" s="16" t="s">
        <v>59</v>
      </c>
      <c r="E25" s="12" t="s">
        <v>27</v>
      </c>
      <c r="F25" s="34">
        <f>G9*0.3/15</f>
        <v>22</v>
      </c>
      <c r="G25" s="122">
        <f t="shared" si="0"/>
        <v>22</v>
      </c>
      <c r="H25" s="18" t="s">
        <v>60</v>
      </c>
      <c r="I25" s="45"/>
      <c r="J25" s="32">
        <f t="shared" si="1"/>
        <v>0</v>
      </c>
      <c r="K25" s="125"/>
    </row>
    <row r="26" spans="2:11" ht="17.25" customHeight="1" x14ac:dyDescent="0.15">
      <c r="B26" s="84" t="s">
        <v>125</v>
      </c>
      <c r="C26" s="75" t="s">
        <v>140</v>
      </c>
      <c r="D26" s="16" t="s">
        <v>55</v>
      </c>
      <c r="E26" s="12" t="s">
        <v>27</v>
      </c>
      <c r="F26" s="34">
        <f>G9*0.5/20</f>
        <v>27.5</v>
      </c>
      <c r="G26" s="122">
        <f t="shared" si="0"/>
        <v>28</v>
      </c>
      <c r="H26" s="18" t="s">
        <v>70</v>
      </c>
      <c r="I26" s="45"/>
      <c r="J26" s="32">
        <f t="shared" si="1"/>
        <v>0</v>
      </c>
      <c r="K26" s="125"/>
    </row>
    <row r="27" spans="2:11" ht="17.25" customHeight="1" x14ac:dyDescent="0.15">
      <c r="B27" s="84" t="s">
        <v>64</v>
      </c>
      <c r="C27" s="75" t="s">
        <v>141</v>
      </c>
      <c r="D27" s="16" t="s">
        <v>55</v>
      </c>
      <c r="E27" s="12" t="s">
        <v>27</v>
      </c>
      <c r="F27" s="34">
        <f>G9*0.8/20</f>
        <v>44</v>
      </c>
      <c r="G27" s="122">
        <f t="shared" si="0"/>
        <v>44</v>
      </c>
      <c r="H27" s="18" t="s">
        <v>65</v>
      </c>
      <c r="I27" s="45"/>
      <c r="J27" s="32">
        <f t="shared" si="1"/>
        <v>0</v>
      </c>
      <c r="K27" s="125"/>
    </row>
    <row r="28" spans="2:11" ht="17.25" customHeight="1" x14ac:dyDescent="0.15">
      <c r="B28" s="84" t="s">
        <v>67</v>
      </c>
      <c r="C28" s="75" t="s">
        <v>66</v>
      </c>
      <c r="D28" s="16" t="s">
        <v>55</v>
      </c>
      <c r="E28" s="12" t="s">
        <v>27</v>
      </c>
      <c r="F28" s="34">
        <f>G9/20</f>
        <v>55</v>
      </c>
      <c r="G28" s="122">
        <f t="shared" si="0"/>
        <v>55</v>
      </c>
      <c r="H28" s="18" t="s">
        <v>56</v>
      </c>
      <c r="I28" s="45"/>
      <c r="J28" s="32">
        <f t="shared" si="1"/>
        <v>0</v>
      </c>
      <c r="K28" s="125"/>
    </row>
    <row r="29" spans="2:11" ht="17.25" customHeight="1" x14ac:dyDescent="0.15">
      <c r="B29" s="84" t="s">
        <v>69</v>
      </c>
      <c r="C29" s="75" t="s">
        <v>68</v>
      </c>
      <c r="D29" s="16" t="s">
        <v>59</v>
      </c>
      <c r="E29" s="12" t="s">
        <v>27</v>
      </c>
      <c r="F29" s="46">
        <f>G9*0.5/15</f>
        <v>36.666666666666664</v>
      </c>
      <c r="G29" s="122">
        <f t="shared" si="0"/>
        <v>37</v>
      </c>
      <c r="H29" s="47" t="s">
        <v>62</v>
      </c>
      <c r="I29" s="45"/>
      <c r="J29" s="32">
        <f t="shared" si="1"/>
        <v>0</v>
      </c>
      <c r="K29" s="126"/>
    </row>
    <row r="30" spans="2:11" ht="17.25" customHeight="1" x14ac:dyDescent="0.15">
      <c r="B30" s="84" t="s">
        <v>123</v>
      </c>
      <c r="C30" s="115" t="s">
        <v>71</v>
      </c>
      <c r="D30" s="16" t="s">
        <v>55</v>
      </c>
      <c r="E30" s="12" t="s">
        <v>27</v>
      </c>
      <c r="F30" s="34">
        <f>G9*0.5/20</f>
        <v>27.5</v>
      </c>
      <c r="G30" s="122">
        <f t="shared" si="0"/>
        <v>28</v>
      </c>
      <c r="H30" s="18" t="s">
        <v>62</v>
      </c>
      <c r="I30" s="45"/>
      <c r="J30" s="32"/>
      <c r="K30" s="116" t="s">
        <v>73</v>
      </c>
    </row>
    <row r="31" spans="2:11" ht="17.25" customHeight="1" x14ac:dyDescent="0.15">
      <c r="B31" s="84" t="s">
        <v>130</v>
      </c>
      <c r="C31" s="115"/>
      <c r="D31" s="16" t="s">
        <v>72</v>
      </c>
      <c r="E31" s="12" t="s">
        <v>27</v>
      </c>
      <c r="F31" s="34">
        <f>G9*0.4/16</f>
        <v>27.5</v>
      </c>
      <c r="G31" s="122">
        <f t="shared" si="0"/>
        <v>28</v>
      </c>
      <c r="H31" s="18" t="s">
        <v>131</v>
      </c>
      <c r="I31" s="45"/>
      <c r="J31" s="32"/>
      <c r="K31" s="116"/>
    </row>
    <row r="32" spans="2:11" ht="17.25" customHeight="1" x14ac:dyDescent="0.15">
      <c r="B32" s="79" t="s">
        <v>142</v>
      </c>
      <c r="C32" s="81"/>
      <c r="D32" s="16"/>
      <c r="E32" s="12" t="s">
        <v>74</v>
      </c>
      <c r="F32" s="12" t="s">
        <v>75</v>
      </c>
      <c r="G32" s="123">
        <f>ROUNDUP(G5/80,0)</f>
        <v>13</v>
      </c>
      <c r="H32" s="48"/>
      <c r="I32" s="45"/>
      <c r="J32" s="32"/>
      <c r="K32" s="4"/>
    </row>
    <row r="33" spans="2:12" ht="17.25" customHeight="1" x14ac:dyDescent="0.15">
      <c r="B33" s="2" t="s">
        <v>78</v>
      </c>
      <c r="H33" s="85" t="s">
        <v>76</v>
      </c>
      <c r="I33" s="86"/>
      <c r="J33" s="32">
        <f>SUM(J12:J32)</f>
        <v>0</v>
      </c>
    </row>
    <row r="34" spans="2:12" ht="17.25" customHeight="1" x14ac:dyDescent="0.15">
      <c r="B34" s="2" t="s">
        <v>138</v>
      </c>
      <c r="H34" s="87" t="s">
        <v>77</v>
      </c>
      <c r="I34" s="87"/>
      <c r="J34" s="49">
        <f>J33/G9</f>
        <v>0</v>
      </c>
      <c r="L34" s="50"/>
    </row>
  </sheetData>
  <mergeCells count="17">
    <mergeCell ref="K30:K31"/>
    <mergeCell ref="H33:I33"/>
    <mergeCell ref="B14:B15"/>
    <mergeCell ref="G14:G15"/>
    <mergeCell ref="H34:I34"/>
    <mergeCell ref="I1:K1"/>
    <mergeCell ref="C12:C13"/>
    <mergeCell ref="B12:B13"/>
    <mergeCell ref="K12:K13"/>
    <mergeCell ref="B17:B19"/>
    <mergeCell ref="D17:D19"/>
    <mergeCell ref="G17:G19"/>
    <mergeCell ref="I17:I19"/>
    <mergeCell ref="J17:J19"/>
    <mergeCell ref="K17:K20"/>
    <mergeCell ref="K24:K29"/>
    <mergeCell ref="C30:C31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C23"/>
  <sheetViews>
    <sheetView workbookViewId="0">
      <selection activeCell="A9" sqref="A9"/>
    </sheetView>
  </sheetViews>
  <sheetFormatPr defaultRowHeight="13.5" x14ac:dyDescent="0.15"/>
  <cols>
    <col min="1" max="1" width="14.5" style="53" customWidth="1"/>
    <col min="2" max="2" width="7.5" style="54" bestFit="1" customWidth="1"/>
    <col min="3" max="3" width="50.5" style="53" customWidth="1"/>
    <col min="4" max="256" width="8.875" style="53"/>
    <col min="257" max="257" width="14.5" style="53" customWidth="1"/>
    <col min="258" max="258" width="7.5" style="53" bestFit="1" customWidth="1"/>
    <col min="259" max="259" width="50.5" style="53" customWidth="1"/>
    <col min="260" max="512" width="8.875" style="53"/>
    <col min="513" max="513" width="14.5" style="53" customWidth="1"/>
    <col min="514" max="514" width="7.5" style="53" bestFit="1" customWidth="1"/>
    <col min="515" max="515" width="50.5" style="53" customWidth="1"/>
    <col min="516" max="768" width="8.875" style="53"/>
    <col min="769" max="769" width="14.5" style="53" customWidth="1"/>
    <col min="770" max="770" width="7.5" style="53" bestFit="1" customWidth="1"/>
    <col min="771" max="771" width="50.5" style="53" customWidth="1"/>
    <col min="772" max="1024" width="8.875" style="53"/>
    <col min="1025" max="1025" width="14.5" style="53" customWidth="1"/>
    <col min="1026" max="1026" width="7.5" style="53" bestFit="1" customWidth="1"/>
    <col min="1027" max="1027" width="50.5" style="53" customWidth="1"/>
    <col min="1028" max="1280" width="8.875" style="53"/>
    <col min="1281" max="1281" width="14.5" style="53" customWidth="1"/>
    <col min="1282" max="1282" width="7.5" style="53" bestFit="1" customWidth="1"/>
    <col min="1283" max="1283" width="50.5" style="53" customWidth="1"/>
    <col min="1284" max="1536" width="8.875" style="53"/>
    <col min="1537" max="1537" width="14.5" style="53" customWidth="1"/>
    <col min="1538" max="1538" width="7.5" style="53" bestFit="1" customWidth="1"/>
    <col min="1539" max="1539" width="50.5" style="53" customWidth="1"/>
    <col min="1540" max="1792" width="8.875" style="53"/>
    <col min="1793" max="1793" width="14.5" style="53" customWidth="1"/>
    <col min="1794" max="1794" width="7.5" style="53" bestFit="1" customWidth="1"/>
    <col min="1795" max="1795" width="50.5" style="53" customWidth="1"/>
    <col min="1796" max="2048" width="8.875" style="53"/>
    <col min="2049" max="2049" width="14.5" style="53" customWidth="1"/>
    <col min="2050" max="2050" width="7.5" style="53" bestFit="1" customWidth="1"/>
    <col min="2051" max="2051" width="50.5" style="53" customWidth="1"/>
    <col min="2052" max="2304" width="8.875" style="53"/>
    <col min="2305" max="2305" width="14.5" style="53" customWidth="1"/>
    <col min="2306" max="2306" width="7.5" style="53" bestFit="1" customWidth="1"/>
    <col min="2307" max="2307" width="50.5" style="53" customWidth="1"/>
    <col min="2308" max="2560" width="8.875" style="53"/>
    <col min="2561" max="2561" width="14.5" style="53" customWidth="1"/>
    <col min="2562" max="2562" width="7.5" style="53" bestFit="1" customWidth="1"/>
    <col min="2563" max="2563" width="50.5" style="53" customWidth="1"/>
    <col min="2564" max="2816" width="8.875" style="53"/>
    <col min="2817" max="2817" width="14.5" style="53" customWidth="1"/>
    <col min="2818" max="2818" width="7.5" style="53" bestFit="1" customWidth="1"/>
    <col min="2819" max="2819" width="50.5" style="53" customWidth="1"/>
    <col min="2820" max="3072" width="8.875" style="53"/>
    <col min="3073" max="3073" width="14.5" style="53" customWidth="1"/>
    <col min="3074" max="3074" width="7.5" style="53" bestFit="1" customWidth="1"/>
    <col min="3075" max="3075" width="50.5" style="53" customWidth="1"/>
    <col min="3076" max="3328" width="8.875" style="53"/>
    <col min="3329" max="3329" width="14.5" style="53" customWidth="1"/>
    <col min="3330" max="3330" width="7.5" style="53" bestFit="1" customWidth="1"/>
    <col min="3331" max="3331" width="50.5" style="53" customWidth="1"/>
    <col min="3332" max="3584" width="8.875" style="53"/>
    <col min="3585" max="3585" width="14.5" style="53" customWidth="1"/>
    <col min="3586" max="3586" width="7.5" style="53" bestFit="1" customWidth="1"/>
    <col min="3587" max="3587" width="50.5" style="53" customWidth="1"/>
    <col min="3588" max="3840" width="8.875" style="53"/>
    <col min="3841" max="3841" width="14.5" style="53" customWidth="1"/>
    <col min="3842" max="3842" width="7.5" style="53" bestFit="1" customWidth="1"/>
    <col min="3843" max="3843" width="50.5" style="53" customWidth="1"/>
    <col min="3844" max="4096" width="8.875" style="53"/>
    <col min="4097" max="4097" width="14.5" style="53" customWidth="1"/>
    <col min="4098" max="4098" width="7.5" style="53" bestFit="1" customWidth="1"/>
    <col min="4099" max="4099" width="50.5" style="53" customWidth="1"/>
    <col min="4100" max="4352" width="8.875" style="53"/>
    <col min="4353" max="4353" width="14.5" style="53" customWidth="1"/>
    <col min="4354" max="4354" width="7.5" style="53" bestFit="1" customWidth="1"/>
    <col min="4355" max="4355" width="50.5" style="53" customWidth="1"/>
    <col min="4356" max="4608" width="8.875" style="53"/>
    <col min="4609" max="4609" width="14.5" style="53" customWidth="1"/>
    <col min="4610" max="4610" width="7.5" style="53" bestFit="1" customWidth="1"/>
    <col min="4611" max="4611" width="50.5" style="53" customWidth="1"/>
    <col min="4612" max="4864" width="8.875" style="53"/>
    <col min="4865" max="4865" width="14.5" style="53" customWidth="1"/>
    <col min="4866" max="4866" width="7.5" style="53" bestFit="1" customWidth="1"/>
    <col min="4867" max="4867" width="50.5" style="53" customWidth="1"/>
    <col min="4868" max="5120" width="8.875" style="53"/>
    <col min="5121" max="5121" width="14.5" style="53" customWidth="1"/>
    <col min="5122" max="5122" width="7.5" style="53" bestFit="1" customWidth="1"/>
    <col min="5123" max="5123" width="50.5" style="53" customWidth="1"/>
    <col min="5124" max="5376" width="8.875" style="53"/>
    <col min="5377" max="5377" width="14.5" style="53" customWidth="1"/>
    <col min="5378" max="5378" width="7.5" style="53" bestFit="1" customWidth="1"/>
    <col min="5379" max="5379" width="50.5" style="53" customWidth="1"/>
    <col min="5380" max="5632" width="8.875" style="53"/>
    <col min="5633" max="5633" width="14.5" style="53" customWidth="1"/>
    <col min="5634" max="5634" width="7.5" style="53" bestFit="1" customWidth="1"/>
    <col min="5635" max="5635" width="50.5" style="53" customWidth="1"/>
    <col min="5636" max="5888" width="8.875" style="53"/>
    <col min="5889" max="5889" width="14.5" style="53" customWidth="1"/>
    <col min="5890" max="5890" width="7.5" style="53" bestFit="1" customWidth="1"/>
    <col min="5891" max="5891" width="50.5" style="53" customWidth="1"/>
    <col min="5892" max="6144" width="8.875" style="53"/>
    <col min="6145" max="6145" width="14.5" style="53" customWidth="1"/>
    <col min="6146" max="6146" width="7.5" style="53" bestFit="1" customWidth="1"/>
    <col min="6147" max="6147" width="50.5" style="53" customWidth="1"/>
    <col min="6148" max="6400" width="8.875" style="53"/>
    <col min="6401" max="6401" width="14.5" style="53" customWidth="1"/>
    <col min="6402" max="6402" width="7.5" style="53" bestFit="1" customWidth="1"/>
    <col min="6403" max="6403" width="50.5" style="53" customWidth="1"/>
    <col min="6404" max="6656" width="8.875" style="53"/>
    <col min="6657" max="6657" width="14.5" style="53" customWidth="1"/>
    <col min="6658" max="6658" width="7.5" style="53" bestFit="1" customWidth="1"/>
    <col min="6659" max="6659" width="50.5" style="53" customWidth="1"/>
    <col min="6660" max="6912" width="8.875" style="53"/>
    <col min="6913" max="6913" width="14.5" style="53" customWidth="1"/>
    <col min="6914" max="6914" width="7.5" style="53" bestFit="1" customWidth="1"/>
    <col min="6915" max="6915" width="50.5" style="53" customWidth="1"/>
    <col min="6916" max="7168" width="8.875" style="53"/>
    <col min="7169" max="7169" width="14.5" style="53" customWidth="1"/>
    <col min="7170" max="7170" width="7.5" style="53" bestFit="1" customWidth="1"/>
    <col min="7171" max="7171" width="50.5" style="53" customWidth="1"/>
    <col min="7172" max="7424" width="8.875" style="53"/>
    <col min="7425" max="7425" width="14.5" style="53" customWidth="1"/>
    <col min="7426" max="7426" width="7.5" style="53" bestFit="1" customWidth="1"/>
    <col min="7427" max="7427" width="50.5" style="53" customWidth="1"/>
    <col min="7428" max="7680" width="8.875" style="53"/>
    <col min="7681" max="7681" width="14.5" style="53" customWidth="1"/>
    <col min="7682" max="7682" width="7.5" style="53" bestFit="1" customWidth="1"/>
    <col min="7683" max="7683" width="50.5" style="53" customWidth="1"/>
    <col min="7684" max="7936" width="8.875" style="53"/>
    <col min="7937" max="7937" width="14.5" style="53" customWidth="1"/>
    <col min="7938" max="7938" width="7.5" style="53" bestFit="1" customWidth="1"/>
    <col min="7939" max="7939" width="50.5" style="53" customWidth="1"/>
    <col min="7940" max="8192" width="8.875" style="53"/>
    <col min="8193" max="8193" width="14.5" style="53" customWidth="1"/>
    <col min="8194" max="8194" width="7.5" style="53" bestFit="1" customWidth="1"/>
    <col min="8195" max="8195" width="50.5" style="53" customWidth="1"/>
    <col min="8196" max="8448" width="8.875" style="53"/>
    <col min="8449" max="8449" width="14.5" style="53" customWidth="1"/>
    <col min="8450" max="8450" width="7.5" style="53" bestFit="1" customWidth="1"/>
    <col min="8451" max="8451" width="50.5" style="53" customWidth="1"/>
    <col min="8452" max="8704" width="8.875" style="53"/>
    <col min="8705" max="8705" width="14.5" style="53" customWidth="1"/>
    <col min="8706" max="8706" width="7.5" style="53" bestFit="1" customWidth="1"/>
    <col min="8707" max="8707" width="50.5" style="53" customWidth="1"/>
    <col min="8708" max="8960" width="8.875" style="53"/>
    <col min="8961" max="8961" width="14.5" style="53" customWidth="1"/>
    <col min="8962" max="8962" width="7.5" style="53" bestFit="1" customWidth="1"/>
    <col min="8963" max="8963" width="50.5" style="53" customWidth="1"/>
    <col min="8964" max="9216" width="8.875" style="53"/>
    <col min="9217" max="9217" width="14.5" style="53" customWidth="1"/>
    <col min="9218" max="9218" width="7.5" style="53" bestFit="1" customWidth="1"/>
    <col min="9219" max="9219" width="50.5" style="53" customWidth="1"/>
    <col min="9220" max="9472" width="8.875" style="53"/>
    <col min="9473" max="9473" width="14.5" style="53" customWidth="1"/>
    <col min="9474" max="9474" width="7.5" style="53" bestFit="1" customWidth="1"/>
    <col min="9475" max="9475" width="50.5" style="53" customWidth="1"/>
    <col min="9476" max="9728" width="8.875" style="53"/>
    <col min="9729" max="9729" width="14.5" style="53" customWidth="1"/>
    <col min="9730" max="9730" width="7.5" style="53" bestFit="1" customWidth="1"/>
    <col min="9731" max="9731" width="50.5" style="53" customWidth="1"/>
    <col min="9732" max="9984" width="8.875" style="53"/>
    <col min="9985" max="9985" width="14.5" style="53" customWidth="1"/>
    <col min="9986" max="9986" width="7.5" style="53" bestFit="1" customWidth="1"/>
    <col min="9987" max="9987" width="50.5" style="53" customWidth="1"/>
    <col min="9988" max="10240" width="8.875" style="53"/>
    <col min="10241" max="10241" width="14.5" style="53" customWidth="1"/>
    <col min="10242" max="10242" width="7.5" style="53" bestFit="1" customWidth="1"/>
    <col min="10243" max="10243" width="50.5" style="53" customWidth="1"/>
    <col min="10244" max="10496" width="8.875" style="53"/>
    <col min="10497" max="10497" width="14.5" style="53" customWidth="1"/>
    <col min="10498" max="10498" width="7.5" style="53" bestFit="1" customWidth="1"/>
    <col min="10499" max="10499" width="50.5" style="53" customWidth="1"/>
    <col min="10500" max="10752" width="8.875" style="53"/>
    <col min="10753" max="10753" width="14.5" style="53" customWidth="1"/>
    <col min="10754" max="10754" width="7.5" style="53" bestFit="1" customWidth="1"/>
    <col min="10755" max="10755" width="50.5" style="53" customWidth="1"/>
    <col min="10756" max="11008" width="8.875" style="53"/>
    <col min="11009" max="11009" width="14.5" style="53" customWidth="1"/>
    <col min="11010" max="11010" width="7.5" style="53" bestFit="1" customWidth="1"/>
    <col min="11011" max="11011" width="50.5" style="53" customWidth="1"/>
    <col min="11012" max="11264" width="8.875" style="53"/>
    <col min="11265" max="11265" width="14.5" style="53" customWidth="1"/>
    <col min="11266" max="11266" width="7.5" style="53" bestFit="1" customWidth="1"/>
    <col min="11267" max="11267" width="50.5" style="53" customWidth="1"/>
    <col min="11268" max="11520" width="8.875" style="53"/>
    <col min="11521" max="11521" width="14.5" style="53" customWidth="1"/>
    <col min="11522" max="11522" width="7.5" style="53" bestFit="1" customWidth="1"/>
    <col min="11523" max="11523" width="50.5" style="53" customWidth="1"/>
    <col min="11524" max="11776" width="8.875" style="53"/>
    <col min="11777" max="11777" width="14.5" style="53" customWidth="1"/>
    <col min="11778" max="11778" width="7.5" style="53" bestFit="1" customWidth="1"/>
    <col min="11779" max="11779" width="50.5" style="53" customWidth="1"/>
    <col min="11780" max="12032" width="8.875" style="53"/>
    <col min="12033" max="12033" width="14.5" style="53" customWidth="1"/>
    <col min="12034" max="12034" width="7.5" style="53" bestFit="1" customWidth="1"/>
    <col min="12035" max="12035" width="50.5" style="53" customWidth="1"/>
    <col min="12036" max="12288" width="8.875" style="53"/>
    <col min="12289" max="12289" width="14.5" style="53" customWidth="1"/>
    <col min="12290" max="12290" width="7.5" style="53" bestFit="1" customWidth="1"/>
    <col min="12291" max="12291" width="50.5" style="53" customWidth="1"/>
    <col min="12292" max="12544" width="8.875" style="53"/>
    <col min="12545" max="12545" width="14.5" style="53" customWidth="1"/>
    <col min="12546" max="12546" width="7.5" style="53" bestFit="1" customWidth="1"/>
    <col min="12547" max="12547" width="50.5" style="53" customWidth="1"/>
    <col min="12548" max="12800" width="8.875" style="53"/>
    <col min="12801" max="12801" width="14.5" style="53" customWidth="1"/>
    <col min="12802" max="12802" width="7.5" style="53" bestFit="1" customWidth="1"/>
    <col min="12803" max="12803" width="50.5" style="53" customWidth="1"/>
    <col min="12804" max="13056" width="8.875" style="53"/>
    <col min="13057" max="13057" width="14.5" style="53" customWidth="1"/>
    <col min="13058" max="13058" width="7.5" style="53" bestFit="1" customWidth="1"/>
    <col min="13059" max="13059" width="50.5" style="53" customWidth="1"/>
    <col min="13060" max="13312" width="8.875" style="53"/>
    <col min="13313" max="13313" width="14.5" style="53" customWidth="1"/>
    <col min="13314" max="13314" width="7.5" style="53" bestFit="1" customWidth="1"/>
    <col min="13315" max="13315" width="50.5" style="53" customWidth="1"/>
    <col min="13316" max="13568" width="8.875" style="53"/>
    <col min="13569" max="13569" width="14.5" style="53" customWidth="1"/>
    <col min="13570" max="13570" width="7.5" style="53" bestFit="1" customWidth="1"/>
    <col min="13571" max="13571" width="50.5" style="53" customWidth="1"/>
    <col min="13572" max="13824" width="8.875" style="53"/>
    <col min="13825" max="13825" width="14.5" style="53" customWidth="1"/>
    <col min="13826" max="13826" width="7.5" style="53" bestFit="1" customWidth="1"/>
    <col min="13827" max="13827" width="50.5" style="53" customWidth="1"/>
    <col min="13828" max="14080" width="8.875" style="53"/>
    <col min="14081" max="14081" width="14.5" style="53" customWidth="1"/>
    <col min="14082" max="14082" width="7.5" style="53" bestFit="1" customWidth="1"/>
    <col min="14083" max="14083" width="50.5" style="53" customWidth="1"/>
    <col min="14084" max="14336" width="8.875" style="53"/>
    <col min="14337" max="14337" width="14.5" style="53" customWidth="1"/>
    <col min="14338" max="14338" width="7.5" style="53" bestFit="1" customWidth="1"/>
    <col min="14339" max="14339" width="50.5" style="53" customWidth="1"/>
    <col min="14340" max="14592" width="8.875" style="53"/>
    <col min="14593" max="14593" width="14.5" style="53" customWidth="1"/>
    <col min="14594" max="14594" width="7.5" style="53" bestFit="1" customWidth="1"/>
    <col min="14595" max="14595" width="50.5" style="53" customWidth="1"/>
    <col min="14596" max="14848" width="8.875" style="53"/>
    <col min="14849" max="14849" width="14.5" style="53" customWidth="1"/>
    <col min="14850" max="14850" width="7.5" style="53" bestFit="1" customWidth="1"/>
    <col min="14851" max="14851" width="50.5" style="53" customWidth="1"/>
    <col min="14852" max="15104" width="8.875" style="53"/>
    <col min="15105" max="15105" width="14.5" style="53" customWidth="1"/>
    <col min="15106" max="15106" width="7.5" style="53" bestFit="1" customWidth="1"/>
    <col min="15107" max="15107" width="50.5" style="53" customWidth="1"/>
    <col min="15108" max="15360" width="8.875" style="53"/>
    <col min="15361" max="15361" width="14.5" style="53" customWidth="1"/>
    <col min="15362" max="15362" width="7.5" style="53" bestFit="1" customWidth="1"/>
    <col min="15363" max="15363" width="50.5" style="53" customWidth="1"/>
    <col min="15364" max="15616" width="8.875" style="53"/>
    <col min="15617" max="15617" width="14.5" style="53" customWidth="1"/>
    <col min="15618" max="15618" width="7.5" style="53" bestFit="1" customWidth="1"/>
    <col min="15619" max="15619" width="50.5" style="53" customWidth="1"/>
    <col min="15620" max="15872" width="8.875" style="53"/>
    <col min="15873" max="15873" width="14.5" style="53" customWidth="1"/>
    <col min="15874" max="15874" width="7.5" style="53" bestFit="1" customWidth="1"/>
    <col min="15875" max="15875" width="50.5" style="53" customWidth="1"/>
    <col min="15876" max="16128" width="8.875" style="53"/>
    <col min="16129" max="16129" width="14.5" style="53" customWidth="1"/>
    <col min="16130" max="16130" width="7.5" style="53" bestFit="1" customWidth="1"/>
    <col min="16131" max="16131" width="50.5" style="53" customWidth="1"/>
    <col min="16132" max="16384" width="8.875" style="53"/>
  </cols>
  <sheetData>
    <row r="2" spans="1:3" x14ac:dyDescent="0.15">
      <c r="A2" s="52" t="s">
        <v>79</v>
      </c>
      <c r="B2" s="52" t="s">
        <v>80</v>
      </c>
      <c r="C2" s="52" t="s">
        <v>81</v>
      </c>
    </row>
    <row r="3" spans="1:3" x14ac:dyDescent="0.15">
      <c r="A3" s="66">
        <v>44189</v>
      </c>
      <c r="B3" s="52" t="s">
        <v>126</v>
      </c>
      <c r="C3" s="51" t="s">
        <v>143</v>
      </c>
    </row>
    <row r="4" spans="1:3" x14ac:dyDescent="0.15">
      <c r="A4" s="51"/>
      <c r="B4" s="52"/>
      <c r="C4" s="51"/>
    </row>
    <row r="5" spans="1:3" x14ac:dyDescent="0.15">
      <c r="A5" s="51"/>
      <c r="B5" s="52"/>
      <c r="C5" s="51"/>
    </row>
    <row r="6" spans="1:3" x14ac:dyDescent="0.15">
      <c r="A6" s="51"/>
      <c r="B6" s="52"/>
      <c r="C6" s="51"/>
    </row>
    <row r="7" spans="1:3" x14ac:dyDescent="0.15">
      <c r="A7" s="51"/>
      <c r="B7" s="52"/>
      <c r="C7" s="51"/>
    </row>
    <row r="8" spans="1:3" x14ac:dyDescent="0.15">
      <c r="A8" s="51"/>
      <c r="B8" s="52"/>
      <c r="C8" s="51"/>
    </row>
    <row r="9" spans="1:3" x14ac:dyDescent="0.15">
      <c r="A9" s="51"/>
      <c r="B9" s="52"/>
      <c r="C9" s="51"/>
    </row>
    <row r="10" spans="1:3" x14ac:dyDescent="0.15">
      <c r="A10" s="51"/>
      <c r="B10" s="52"/>
      <c r="C10" s="51"/>
    </row>
    <row r="11" spans="1:3" x14ac:dyDescent="0.15">
      <c r="A11" s="51"/>
      <c r="B11" s="52"/>
      <c r="C11" s="51"/>
    </row>
    <row r="12" spans="1:3" x14ac:dyDescent="0.15">
      <c r="A12" s="51"/>
      <c r="B12" s="52"/>
      <c r="C12" s="51"/>
    </row>
    <row r="13" spans="1:3" x14ac:dyDescent="0.15">
      <c r="A13" s="51"/>
      <c r="B13" s="52"/>
      <c r="C13" s="51"/>
    </row>
    <row r="14" spans="1:3" x14ac:dyDescent="0.15">
      <c r="A14" s="51"/>
      <c r="B14" s="52"/>
      <c r="C14" s="51"/>
    </row>
    <row r="15" spans="1:3" x14ac:dyDescent="0.15">
      <c r="A15" s="51"/>
      <c r="B15" s="52"/>
      <c r="C15" s="51"/>
    </row>
    <row r="16" spans="1:3" x14ac:dyDescent="0.15">
      <c r="A16" s="51"/>
      <c r="B16" s="52"/>
      <c r="C16" s="51"/>
    </row>
    <row r="17" spans="1:3" x14ac:dyDescent="0.15">
      <c r="A17" s="51"/>
      <c r="B17" s="52"/>
      <c r="C17" s="51"/>
    </row>
    <row r="18" spans="1:3" x14ac:dyDescent="0.15">
      <c r="A18" s="51"/>
      <c r="B18" s="52"/>
      <c r="C18" s="51"/>
    </row>
    <row r="19" spans="1:3" x14ac:dyDescent="0.15">
      <c r="A19" s="51"/>
      <c r="B19" s="52"/>
      <c r="C19" s="51"/>
    </row>
    <row r="20" spans="1:3" x14ac:dyDescent="0.15">
      <c r="A20" s="51"/>
      <c r="B20" s="52"/>
      <c r="C20" s="51"/>
    </row>
    <row r="21" spans="1:3" x14ac:dyDescent="0.15">
      <c r="A21" s="51"/>
      <c r="B21" s="52"/>
      <c r="C21" s="51"/>
    </row>
    <row r="22" spans="1:3" x14ac:dyDescent="0.15">
      <c r="A22" s="51"/>
      <c r="B22" s="52"/>
      <c r="C22" s="51"/>
    </row>
    <row r="23" spans="1:3" x14ac:dyDescent="0.15">
      <c r="A23" s="51"/>
      <c r="B23" s="52"/>
      <c r="C23" s="5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N-23-PM 保護密着</vt:lpstr>
      <vt:lpstr>N-23-PD　保護密着断熱</vt:lpstr>
      <vt:lpstr>N-23 露出密着</vt:lpstr>
      <vt:lpstr>NZ-23 露出絶縁</vt:lpstr>
      <vt:lpstr>編集履歴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NAR</cp:lastModifiedBy>
  <cp:lastPrinted>2020-12-23T07:00:02Z</cp:lastPrinted>
  <dcterms:created xsi:type="dcterms:W3CDTF">2017-12-26T04:51:16Z</dcterms:created>
  <dcterms:modified xsi:type="dcterms:W3CDTF">2020-12-24T03:11:52Z</dcterms:modified>
</cp:coreProperties>
</file>