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保護断熱4.2k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<sst xmlns="http://schemas.openxmlformats.org/spreadsheetml/2006/main" count="88" uniqueCount="73">
  <si>
    <t xml:space="preserve">保護断熱ナルファルト塗膜シート工法　NPG-Y02-PD 保護断熱　　材料数量計算書</t>
  </si>
  <si>
    <t xml:space="preserve">モルタル･シンダーコンクリートで保護される箇所の防水に適用する　　(屋根等）</t>
  </si>
  <si>
    <t xml:space="preserve">1）</t>
  </si>
  <si>
    <t xml:space="preserve">施工数量</t>
  </si>
  <si>
    <t xml:space="preserve">（Ⅰ欄色地枠に施工数量を入力してください）</t>
  </si>
  <si>
    <t xml:space="preserve">Ⅰ欄</t>
  </si>
  <si>
    <t xml:space="preserve">床　非断熱部</t>
  </si>
  <si>
    <t xml:space="preserve">①</t>
  </si>
  <si>
    <t xml:space="preserve">㎡</t>
  </si>
  <si>
    <t xml:space="preserve">床　断熱部</t>
  </si>
  <si>
    <t xml:space="preserve">①’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</si>
  <si>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</si>
  <si>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</si>
  <si>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</si>
  <si>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</si>
  <si>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</si>
  <si>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</si>
  <si>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①＋①’＋②+③</t>
  </si>
  <si>
    <t xml:space="preserve">2）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</si>
  <si>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</si>
  <si>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</si>
  <si>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</si>
  <si>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</si>
  <si>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</si>
  <si>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</si>
  <si>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個別材料数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</si>
  <si>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</si>
  <si>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</si>
  <si>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</si>
  <si>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</si>
  <si>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</si>
  <si>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</si>
  <si>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</si>
  <si>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（WP同梱、無償）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</si>
  <si>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</si>
  <si>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</si>
  <si>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</si>
  <si>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</si>
  <si>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どちらか選択</t>
  </si>
  <si>
    <t xml:space="preserve">10kg缶　(別売り）</t>
  </si>
  <si>
    <t xml:space="preserve">防水材料</t>
  </si>
  <si>
    <t xml:space="preserve">ナルファルトWP</t>
  </si>
  <si>
    <t xml:space="preserve">18kgﾎﾟﾘﾍﾟｰﾙ缶</t>
  </si>
  <si>
    <t xml:space="preserve">4.2kg/㎡</t>
  </si>
  <si>
    <t xml:space="preserve">増し張り用防水材</t>
  </si>
  <si>
    <t xml:space="preserve">0.2kg/m</t>
  </si>
  <si>
    <t xml:space="preserve">断熱点張り用</t>
  </si>
  <si>
    <t xml:space="preserve">(荷姿23kgの場合）</t>
  </si>
  <si>
    <t xml:space="preserve">23kgﾎﾟﾘﾍﾟｰﾙ缶</t>
  </si>
  <si>
    <t xml:space="preserve">補強布</t>
  </si>
  <si>
    <t xml:space="preserve">不織布　　W1050</t>
  </si>
  <si>
    <t xml:space="preserve">100ｍ巻</t>
  </si>
  <si>
    <t xml:space="preserve">巻</t>
  </si>
  <si>
    <t xml:space="preserve">1.1㎡／㎡</t>
  </si>
  <si>
    <t xml:space="preserve">増張り用補強布</t>
  </si>
  <si>
    <t xml:space="preserve">不織布　　W200</t>
  </si>
  <si>
    <t xml:space="preserve">1.1ｍ/ｍ</t>
  </si>
  <si>
    <t xml:space="preserve">断熱材</t>
  </si>
  <si>
    <t xml:space="preserve">ﾎﾟﾘｽﾁﾚﾝﾌｫｰﾑ</t>
  </si>
  <si>
    <t xml:space="preserve">t35 910×1820</t>
  </si>
  <si>
    <t xml:space="preserve">枚</t>
  </si>
  <si>
    <t xml:space="preserve">別途調達可</t>
  </si>
  <si>
    <t xml:space="preserve">床　絶縁シート</t>
  </si>
  <si>
    <t xml:space="preserve">ﾎﾟﾘｴﾁﾚﾝﾌｨﾙﾑ　t0.15</t>
  </si>
  <si>
    <t xml:space="preserve">t0.15 1.8×50m</t>
  </si>
  <si>
    <t xml:space="preserve">立上り　トンボ</t>
  </si>
  <si>
    <t xml:space="preserve">トンボ</t>
  </si>
  <si>
    <t xml:space="preserve">ケ</t>
  </si>
  <si>
    <t xml:space="preserve">12ケ/㎡</t>
  </si>
  <si>
    <t xml:space="preserve">材料費計</t>
  </si>
  <si>
    <t xml:space="preserve">積算は概算です。　施工に当たっては不足分は追加手配してください。</t>
  </si>
  <si>
    <t xml:space="preserve">材料単価</t>
  </si>
  <si>
    <t xml:space="preserve">円/㎡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</si>
</sst>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_ "/>
    <numFmt numFmtId="167" formatCode="[$-411]#,##0;[RED]\-#,##0"/>
    <numFmt numFmtId="168" formatCode="0.0_ 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5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3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4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3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K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5" activeCellId="0" sqref="L25"/>
    </sheetView>
  </sheetViews>
  <sheetFormatPr defaultRowHeight="13.5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6.26"/>
    <col collapsed="false" customWidth="true" hidden="false" outlineLevel="0" max="3" min="3" style="1" width="24.62"/>
    <col collapsed="false" customWidth="true" hidden="false" outlineLevel="0" max="4" min="4" style="1" width="18.51"/>
    <col collapsed="false" customWidth="true" hidden="false" outlineLevel="0" max="5" min="5" style="2" width="3.37"/>
    <col collapsed="false" customWidth="true" hidden="false" outlineLevel="0" max="6" min="6" style="1" width="16.76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9" min="9" style="1" width="13.38"/>
    <col collapsed="false" customWidth="true" hidden="false" outlineLevel="0" max="10" min="10" style="1" width="10.88"/>
    <col collapsed="false" customWidth="true" hidden="false" outlineLevel="0" max="11" min="11" style="1" width="11.38"/>
    <col collapsed="false" customWidth="true" hidden="false" outlineLevel="0" max="1025" min="12" style="1" width="9"/>
  </cols>
  <sheetData>
    <row r="4" customFormat="false" ht="13.5" hidden="false" customHeight="false" outlineLevel="0" collapsed="false">
      <c r="B4" s="3" t="s">
        <v>0</v>
      </c>
      <c r="C4" s="3"/>
      <c r="D4" s="3"/>
      <c r="E4" s="4"/>
      <c r="F4" s="3"/>
    </row>
    <row r="5" customFormat="false" ht="13.5" hidden="false" customHeight="false" outlineLevel="0" collapsed="false">
      <c r="B5" s="5"/>
      <c r="C5" s="5" t="s">
        <v>1</v>
      </c>
      <c r="D5" s="5"/>
    </row>
    <row r="6" customFormat="false" ht="14.25" hidden="false" customHeight="false" outlineLevel="0" collapsed="false">
      <c r="A6" s="1" t="s">
        <v>2</v>
      </c>
      <c r="B6" s="1" t="s">
        <v>3</v>
      </c>
      <c r="C6" s="6" t="s">
        <v>4</v>
      </c>
    </row>
    <row r="7" customFormat="false" ht="13.5" hidden="false" customHeight="false" outlineLevel="0" collapsed="false">
      <c r="F7" s="7" t="s">
        <v>5</v>
      </c>
    </row>
    <row r="8" customFormat="false" ht="18" hidden="false" customHeight="true" outlineLevel="0" collapsed="false">
      <c r="C8" s="8" t="s">
        <v>6</v>
      </c>
      <c r="D8" s="9" t="s">
        <v>7</v>
      </c>
      <c r="E8" s="10" t="s">
        <v>8</v>
      </c>
      <c r="F8" s="11" t="n">
        <v>0</v>
      </c>
    </row>
    <row r="9" customFormat="false" ht="18" hidden="false" customHeight="true" outlineLevel="0" collapsed="false">
      <c r="C9" s="8" t="s">
        <v>9</v>
      </c>
      <c r="D9" s="9" t="s">
        <v>10</v>
      </c>
      <c r="E9" s="10" t="s">
        <v>8</v>
      </c>
      <c r="F9" s="11" t="n">
        <v>500</v>
      </c>
    </row>
    <row r="10" customFormat="false" ht="18" hidden="false" customHeight="true" outlineLevel="0" collapsed="false">
      <c r="C10" s="8" t="s">
        <v>11</v>
      </c>
      <c r="D10" s="9" t="s">
        <v>12</v>
      </c>
      <c r="E10" s="10" t="s">
        <v>8</v>
      </c>
      <c r="F10" s="11" t="n">
        <v>220</v>
      </c>
    </row>
    <row r="11" customFormat="false" ht="18" hidden="false" customHeight="true" outlineLevel="0" collapsed="false">
      <c r="C11" s="8" t="s">
        <v>13</v>
      </c>
      <c r="D11" s="9"/>
      <c r="E11" s="10" t="s">
        <v>14</v>
      </c>
      <c r="F11" s="12" t="n">
        <v>0.5</v>
      </c>
    </row>
    <row r="12" customFormat="false" ht="18" hidden="false" customHeight="true" outlineLevel="0" collapsed="false">
      <c r="C12" s="8" t="s">
        <v>15</v>
      </c>
      <c r="D12" s="9"/>
      <c r="E12" s="10" t="s">
        <v>14</v>
      </c>
      <c r="F12" s="12" t="n">
        <f aca="false">F10/F11</f>
        <v>440</v>
      </c>
    </row>
    <row r="13" customFormat="false" ht="18" hidden="false" customHeight="true" outlineLevel="0" collapsed="false">
      <c r="C13" s="8" t="s">
        <v>16</v>
      </c>
      <c r="D13" s="9" t="s">
        <v>17</v>
      </c>
      <c r="E13" s="10" t="s">
        <v>8</v>
      </c>
      <c r="F13" s="13" t="n">
        <f aca="false">F8+F9+F10</f>
        <v>720</v>
      </c>
    </row>
    <row r="14" customFormat="false" ht="14.25" hidden="false" customHeight="false" outlineLevel="0" collapsed="false"/>
    <row r="15" customFormat="false" ht="27.75" hidden="false" customHeight="true" outlineLevel="0" collapsed="false">
      <c r="A15" s="1" t="s">
        <v>18</v>
      </c>
      <c r="B15" s="1" t="s">
        <v>19</v>
      </c>
      <c r="C15" s="6" t="s">
        <v>20</v>
      </c>
      <c r="F15" s="10"/>
      <c r="G15" s="7" t="s">
        <v>21</v>
      </c>
    </row>
    <row r="16" customFormat="false" ht="20.25" hidden="false" customHeight="true" outlineLevel="0" collapsed="false">
      <c r="B16" s="14" t="s">
        <v>22</v>
      </c>
      <c r="C16" s="14" t="s">
        <v>23</v>
      </c>
      <c r="D16" s="14" t="s">
        <v>24</v>
      </c>
      <c r="E16" s="10"/>
      <c r="F16" s="10" t="s">
        <v>25</v>
      </c>
      <c r="G16" s="15" t="s">
        <v>26</v>
      </c>
      <c r="H16" s="16" t="s">
        <v>27</v>
      </c>
      <c r="I16" s="17" t="s">
        <v>28</v>
      </c>
      <c r="J16" s="18" t="s">
        <v>29</v>
      </c>
      <c r="K16" s="14" t="s">
        <v>30</v>
      </c>
    </row>
    <row r="17" customFormat="false" ht="18.75" hidden="false" customHeight="true" outlineLevel="0" collapsed="false">
      <c r="B17" s="14" t="s">
        <v>31</v>
      </c>
      <c r="C17" s="19" t="s">
        <v>32</v>
      </c>
      <c r="D17" s="20" t="s">
        <v>33</v>
      </c>
      <c r="E17" s="10" t="s">
        <v>34</v>
      </c>
      <c r="F17" s="21" t="n">
        <f aca="false">ROUNDUP(F13/10,0)</f>
        <v>72</v>
      </c>
      <c r="G17" s="22" t="s">
        <v>35</v>
      </c>
      <c r="H17" s="16" t="s">
        <v>36</v>
      </c>
      <c r="I17" s="23"/>
      <c r="J17" s="24" t="s">
        <v>37</v>
      </c>
      <c r="K17" s="14" t="s">
        <v>38</v>
      </c>
    </row>
    <row r="18" customFormat="false" ht="18.75" hidden="false" customHeight="true" outlineLevel="0" collapsed="false">
      <c r="B18" s="14"/>
      <c r="C18" s="19"/>
      <c r="D18" s="25" t="s">
        <v>39</v>
      </c>
      <c r="E18" s="26" t="s">
        <v>34</v>
      </c>
      <c r="F18" s="27" t="n">
        <f aca="false">ROUNDUP(F13*0.2/10,0)</f>
        <v>15</v>
      </c>
      <c r="G18" s="28" t="n">
        <f aca="false">F18</f>
        <v>15</v>
      </c>
      <c r="H18" s="16" t="s">
        <v>36</v>
      </c>
      <c r="I18" s="29"/>
      <c r="J18" s="30" t="n">
        <f aca="false">G18*I18</f>
        <v>0</v>
      </c>
      <c r="K18" s="14"/>
    </row>
    <row r="19" customFormat="false" ht="18.75" hidden="false" customHeight="true" outlineLevel="0" collapsed="false">
      <c r="B19" s="14" t="s">
        <v>40</v>
      </c>
      <c r="C19" s="19" t="s">
        <v>41</v>
      </c>
      <c r="D19" s="14" t="s">
        <v>42</v>
      </c>
      <c r="E19" s="10" t="s">
        <v>34</v>
      </c>
      <c r="F19" s="31" t="n">
        <f aca="false">F13*4.2/18</f>
        <v>168</v>
      </c>
      <c r="G19" s="32" t="n">
        <f aca="false">ROUNDUP(F19+F20+F21,0)</f>
        <v>179</v>
      </c>
      <c r="H19" s="33" t="s">
        <v>43</v>
      </c>
      <c r="I19" s="34"/>
      <c r="J19" s="34" t="n">
        <f aca="false">G19*I19</f>
        <v>0</v>
      </c>
      <c r="K19" s="14" t="s">
        <v>38</v>
      </c>
    </row>
    <row r="20" customFormat="false" ht="18.75" hidden="false" customHeight="true" outlineLevel="0" collapsed="false">
      <c r="B20" s="14" t="s">
        <v>44</v>
      </c>
      <c r="C20" s="19"/>
      <c r="D20" s="14"/>
      <c r="E20" s="10" t="s">
        <v>34</v>
      </c>
      <c r="F20" s="31" t="n">
        <f aca="false">F12*0.2*1/18</f>
        <v>4.88888888888889</v>
      </c>
      <c r="G20" s="32"/>
      <c r="H20" s="16" t="s">
        <v>45</v>
      </c>
      <c r="I20" s="34"/>
      <c r="J20" s="34"/>
      <c r="K20" s="14"/>
    </row>
    <row r="21" customFormat="false" ht="18.75" hidden="false" customHeight="true" outlineLevel="0" collapsed="false">
      <c r="B21" s="14" t="s">
        <v>46</v>
      </c>
      <c r="C21" s="19"/>
      <c r="D21" s="14"/>
      <c r="E21" s="10" t="s">
        <v>34</v>
      </c>
      <c r="F21" s="31" t="n">
        <f aca="false">F9*0.2/18</f>
        <v>5.55555555555556</v>
      </c>
      <c r="G21" s="32"/>
      <c r="H21" s="16" t="s">
        <v>45</v>
      </c>
      <c r="I21" s="34"/>
      <c r="J21" s="34"/>
      <c r="K21" s="14"/>
    </row>
    <row r="22" customFormat="false" ht="18.75" hidden="false" customHeight="true" outlineLevel="0" collapsed="false">
      <c r="B22" s="35" t="s">
        <v>47</v>
      </c>
      <c r="C22" s="19"/>
      <c r="D22" s="35" t="s">
        <v>48</v>
      </c>
      <c r="E22" s="10" t="s">
        <v>34</v>
      </c>
      <c r="F22" s="31" t="n">
        <f aca="false">(F19+F20+F21)/23*18</f>
        <v>139.652173913043</v>
      </c>
      <c r="G22" s="36" t="n">
        <f aca="false">ROUNDUP(F22,0)</f>
        <v>140</v>
      </c>
      <c r="H22" s="16"/>
      <c r="I22" s="29"/>
      <c r="J22" s="30" t="n">
        <f aca="false">G22*I22</f>
        <v>0</v>
      </c>
      <c r="K22" s="14"/>
    </row>
    <row r="23" customFormat="false" ht="18.75" hidden="false" customHeight="true" outlineLevel="0" collapsed="false">
      <c r="B23" s="14" t="s">
        <v>49</v>
      </c>
      <c r="C23" s="19" t="s">
        <v>50</v>
      </c>
      <c r="D23" s="14" t="s">
        <v>51</v>
      </c>
      <c r="E23" s="10" t="s">
        <v>52</v>
      </c>
      <c r="F23" s="31" t="n">
        <f aca="false">F13*1.1/100</f>
        <v>7.92</v>
      </c>
      <c r="G23" s="32" t="n">
        <f aca="false">ROUNDUP(F23,0)</f>
        <v>8</v>
      </c>
      <c r="H23" s="16" t="s">
        <v>53</v>
      </c>
      <c r="I23" s="30"/>
      <c r="J23" s="30" t="n">
        <f aca="false">G23*I23</f>
        <v>0</v>
      </c>
      <c r="K23" s="8"/>
    </row>
    <row r="24" customFormat="false" ht="18.75" hidden="false" customHeight="true" outlineLevel="0" collapsed="false">
      <c r="B24" s="14" t="s">
        <v>54</v>
      </c>
      <c r="C24" s="19" t="s">
        <v>55</v>
      </c>
      <c r="D24" s="14" t="s">
        <v>51</v>
      </c>
      <c r="E24" s="10" t="s">
        <v>52</v>
      </c>
      <c r="F24" s="31" t="n">
        <f aca="false">F12*1.1/100</f>
        <v>4.84</v>
      </c>
      <c r="G24" s="32" t="n">
        <f aca="false">ROUNDUP(F24,0)</f>
        <v>5</v>
      </c>
      <c r="H24" s="16" t="s">
        <v>56</v>
      </c>
      <c r="I24" s="30"/>
      <c r="J24" s="30" t="n">
        <f aca="false">G24*I24</f>
        <v>0</v>
      </c>
      <c r="K24" s="8"/>
    </row>
    <row r="25" customFormat="false" ht="18.75" hidden="false" customHeight="true" outlineLevel="0" collapsed="false">
      <c r="B25" s="14" t="s">
        <v>57</v>
      </c>
      <c r="C25" s="37" t="s">
        <v>58</v>
      </c>
      <c r="D25" s="14" t="s">
        <v>59</v>
      </c>
      <c r="E25" s="10" t="s">
        <v>60</v>
      </c>
      <c r="F25" s="31" t="n">
        <f aca="false">F9/(0.91*1.82)</f>
        <v>301.895906291511</v>
      </c>
      <c r="G25" s="38" t="n">
        <f aca="false">ROUNDUP(F25,0)</f>
        <v>302</v>
      </c>
      <c r="H25" s="16"/>
      <c r="I25" s="30"/>
      <c r="J25" s="30" t="n">
        <f aca="false">G25*I25</f>
        <v>0</v>
      </c>
      <c r="K25" s="14" t="s">
        <v>61</v>
      </c>
    </row>
    <row r="26" customFormat="false" ht="18.75" hidden="false" customHeight="true" outlineLevel="0" collapsed="false">
      <c r="B26" s="39" t="s">
        <v>62</v>
      </c>
      <c r="C26" s="40" t="s">
        <v>63</v>
      </c>
      <c r="D26" s="39" t="s">
        <v>64</v>
      </c>
      <c r="E26" s="39" t="s">
        <v>52</v>
      </c>
      <c r="F26" s="41" t="n">
        <f aca="false">(F8+F9)/(1.8*50)</f>
        <v>5.55555555555556</v>
      </c>
      <c r="G26" s="32" t="n">
        <f aca="false">ROUNDUP(F26,0)</f>
        <v>6</v>
      </c>
      <c r="H26" s="42"/>
      <c r="I26" s="30"/>
      <c r="J26" s="30" t="n">
        <f aca="false">G26*I26</f>
        <v>0</v>
      </c>
      <c r="K26" s="14"/>
    </row>
    <row r="27" customFormat="false" ht="18.75" hidden="false" customHeight="true" outlineLevel="0" collapsed="false">
      <c r="B27" s="39" t="s">
        <v>65</v>
      </c>
      <c r="C27" s="40" t="s">
        <v>66</v>
      </c>
      <c r="D27" s="39"/>
      <c r="E27" s="39" t="s">
        <v>67</v>
      </c>
      <c r="F27" s="43" t="n">
        <f aca="false">F10*12</f>
        <v>2640</v>
      </c>
      <c r="G27" s="44" t="n">
        <f aca="false">ROUNDUP(F27,-3)</f>
        <v>3000</v>
      </c>
      <c r="H27" s="42" t="s">
        <v>68</v>
      </c>
      <c r="I27" s="30"/>
      <c r="J27" s="30" t="n">
        <f aca="false">G27*I27</f>
        <v>0</v>
      </c>
      <c r="K27" s="14"/>
    </row>
    <row r="28" customFormat="false" ht="20.25" hidden="false" customHeight="true" outlineLevel="0" collapsed="false">
      <c r="I28" s="45" t="s">
        <v>69</v>
      </c>
      <c r="J28" s="46" t="n">
        <f aca="false">SUM(J17:J27)</f>
        <v>0</v>
      </c>
    </row>
    <row r="29" customFormat="false" ht="20.25" hidden="false" customHeight="true" outlineLevel="0" collapsed="false">
      <c r="C29" s="1" t="s">
        <v>70</v>
      </c>
      <c r="I29" s="45" t="s">
        <v>71</v>
      </c>
      <c r="J29" s="47" t="n">
        <f aca="false">J28/F13</f>
        <v>0</v>
      </c>
      <c r="K29" s="1" t="s">
        <v>72</v>
      </c>
    </row>
  </sheetData>
  <mergeCells count="10">
    <mergeCell ref="B17:B18"/>
    <mergeCell ref="C17:C18"/>
    <mergeCell ref="K17:K18"/>
    <mergeCell ref="C19:C22"/>
    <mergeCell ref="D19:D21"/>
    <mergeCell ref="G19:G21"/>
    <mergeCell ref="I19:I21"/>
    <mergeCell ref="J19:J21"/>
    <mergeCell ref="K19:K22"/>
    <mergeCell ref="K25:K27"/>
  </mergeCells>
  <printOptions headings="false" gridLines="false" gridLinesSet="true" horizontalCentered="false" verticalCentered="false"/>
  <pageMargins left="0.479861111111111" right="0.2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2022-03-22T21:03:57Z</dcterms:modified>
  <cp:revision>1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